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ohgovtnz-my.sharepoint.com/personal/jordan_jansen_health_govt_nz/Documents/Desktop/"/>
    </mc:Choice>
  </mc:AlternateContent>
  <xr:revisionPtr revIDLastSave="259" documentId="8_{399788AE-CA2D-4A10-81F2-AAA502E71851}" xr6:coauthVersionLast="46" xr6:coauthVersionMax="46" xr10:uidLastSave="{91D60129-F871-4975-8EFF-AB9114D155AB}"/>
  <bookViews>
    <workbookView xWindow="-120" yWindow="-120" windowWidth="29040" windowHeight="15840" firstSheet="1" activeTab="3" xr2:uid="{00000000-000D-0000-FFFF-FFFF00000000}"/>
  </bookViews>
  <sheets>
    <sheet name="Guidance for agencies" sheetId="5" r:id="rId1"/>
    <sheet name="Summary and sign-off" sheetId="13" r:id="rId2"/>
    <sheet name="Hospitality" sheetId="2" r:id="rId3"/>
    <sheet name="Travel" sheetId="1" r:id="rId4"/>
    <sheet name="All other expenses" sheetId="3" r:id="rId5"/>
    <sheet name="Gifts and benefits" sheetId="4" r:id="rId6"/>
  </sheets>
  <definedNames>
    <definedName name="_xlnm.Print_Area" localSheetId="4">'All other expenses'!$A$1:$E$25</definedName>
    <definedName name="_xlnm.Print_Area" localSheetId="5">'Gifts and benefits'!$A$1:$F$26</definedName>
    <definedName name="_xlnm.Print_Area" localSheetId="0">'Guidance for agencies'!$A$1:$A$58</definedName>
    <definedName name="_xlnm.Print_Area" localSheetId="2">Hospitality!$A$1:$E$23</definedName>
    <definedName name="_xlnm.Print_Area" localSheetId="1">'Summary and sign-off'!$A$1:$F$23</definedName>
    <definedName name="_xlnm.Print_Area" localSheetId="3">Travel!$A$1:$E$52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4" l="1"/>
  <c r="C19" i="3"/>
  <c r="C16" i="2"/>
  <c r="C29" i="1"/>
  <c r="C41" i="1"/>
  <c r="C16" i="1"/>
  <c r="B6" i="13" l="1"/>
  <c r="E60" i="13"/>
  <c r="C60" i="13"/>
  <c r="C17" i="4"/>
  <c r="C16" i="4"/>
  <c r="B60" i="13" l="1"/>
  <c r="B59" i="13"/>
  <c r="D59" i="13"/>
  <c r="B58" i="13"/>
  <c r="D58" i="13"/>
  <c r="D57" i="13"/>
  <c r="B57" i="13"/>
  <c r="D56" i="13"/>
  <c r="B56" i="13"/>
  <c r="D55" i="13"/>
  <c r="B55" i="13"/>
  <c r="B2" i="4"/>
  <c r="B3" i="4"/>
  <c r="B2" i="3"/>
  <c r="B3" i="3"/>
  <c r="B2" i="2"/>
  <c r="B3" i="2"/>
  <c r="B2" i="1"/>
  <c r="B3" i="1"/>
  <c r="F58" i="13" l="1"/>
  <c r="D16" i="2" s="1"/>
  <c r="F60" i="13"/>
  <c r="E15" i="4" s="1"/>
  <c r="F59" i="13"/>
  <c r="D19" i="3" s="1"/>
  <c r="F57" i="13"/>
  <c r="D41" i="1" s="1"/>
  <c r="F56" i="13"/>
  <c r="D29" i="1" s="1"/>
  <c r="F55" i="13"/>
  <c r="D16" i="1" s="1"/>
  <c r="C13" i="13"/>
  <c r="C12" i="13"/>
  <c r="C11" i="13"/>
  <c r="C16" i="13" l="1"/>
  <c r="C17" i="13"/>
  <c r="B5" i="4" l="1"/>
  <c r="B4" i="4"/>
  <c r="B5" i="3"/>
  <c r="B4" i="3"/>
  <c r="B5" i="2"/>
  <c r="B4" i="2"/>
  <c r="B5" i="1"/>
  <c r="B4" i="1"/>
  <c r="C15" i="13" l="1"/>
  <c r="F12" i="13" l="1"/>
  <c r="C15" i="4"/>
  <c r="F11" i="13" s="1"/>
  <c r="F13" i="13" l="1"/>
  <c r="B41" i="1"/>
  <c r="B17" i="13" s="1"/>
  <c r="B29" i="1"/>
  <c r="B16" i="13" s="1"/>
  <c r="B16" i="1"/>
  <c r="B15" i="13" s="1"/>
  <c r="B19" i="3" l="1"/>
  <c r="B13" i="13" s="1"/>
  <c r="B16" i="2"/>
  <c r="B12" i="13" s="1"/>
  <c r="B11" i="13" l="1"/>
  <c r="B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<sst xmlns="http://schemas.openxmlformats.org/spreadsheetml/2006/main" count="314" uniqueCount="228">
  <si>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</si>
  <si>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</si>
  <si>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</si>
  <si>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</si>
  <si>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</si>
  <si>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</si>
  <si>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</si>
  <si>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</si>
  <si>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</si>
  <si>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</si>
  <si>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</si>
  <si>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</si>
  <si>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</si>
  <si>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</si>
  <si>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</si>
  <si>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</si>
  <si>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</si>
  <si>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</si>
  <si>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</si>
  <si>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</si>
  <si>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</si>
  <si>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</si>
  <si>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</si>
  <si>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</si>
  <si>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</si>
  <si>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</si>
  <si>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</si>
  <si>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</si>
  <si>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</si>
  <si>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</si>
  <si>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</si>
  <si>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</si>
  <si>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</si>
  <si>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</si>
  <si>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</si>
  <si>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</si>
  <si>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</si>
  <si>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</si>
  <si>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</si>
  <si>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</si>
  <si>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</si>
  <si>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</si>
  <si>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</si>
  <si>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</si>
  <si>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</si>
  <si>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</si>
  <si>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</si>
  <si>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</si>
  <si>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</si>
  <si>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</si>
  <si>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</si>
  <si>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</si>
  <si>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</si>
  <si>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</si>
  <si>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</si>
  <si>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</si>
  <si>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</si>
  <si>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</si>
  <si>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</si>
  <si>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</si>
  <si>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</si>
  <si>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</si>
  <si>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</si>
  <si>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</si>
  <si>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</si>
  <si>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</si>
  <si>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</si>
  <si>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</si>
  <si>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</si>
  <si>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</si>
  <si>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</si>
  <si>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</si>
  <si>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</si>
  <si>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</si>
  <si>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</si>
  <si>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</si>
  <si>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</si>
  <si>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</si>
  <si>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</si>
  <si>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</si>
  <si>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</si>
  <si>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</si>
  <si>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</si>
  <si>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</si>
  <si>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</si>
  <si>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</si>
  <si>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</si>
  <si>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</si>
  <si>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</si>
  <si>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</si>
  <si>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</si>
  <si>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</si>
  <si>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</si>
  <si>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</si>
  <si>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</si>
  <si>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</si>
  <si>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</si>
  <si>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</si>
  <si>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</si>
  <si>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</si>
  <si>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</si>
  <si>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</si>
  <si>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</si>
  <si>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</si>
  <si>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</si>
  <si>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</si>
  <si>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</si>
  <si>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</si>
  <si>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</si>
  <si>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</si>
  <si>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</si>
  <si>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</si>
  <si>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</si>
  <si>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</si>
  <si>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</si>
  <si>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</si>
  <si>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</si>
  <si>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</si>
  <si>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</si>
  <si>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</si>
  <si>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</si>
  <si>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</si>
  <si>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</si>
  <si>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</si>
  <si>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</si>
  <si>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</si>
  <si>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</si>
  <si>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</si>
  <si>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</si>
  <si>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</si>
  <si>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</si>
  <si>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</si>
  <si>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</si>
  <si>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</si>
  <si>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</si>
  <si>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</si>
  <si>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</si>
  <si>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</si>
  <si>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</si>
  <si>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</si>
  <si>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</si>
  <si>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</si>
  <si>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</si>
  <si>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</si>
  <si>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</si>
  <si>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</si>
  <si>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</si>
  <si>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</si>
  <si>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</si>
  <si>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</si>
  <si>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</si>
  <si>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</si>
  <si>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</si>
  <si>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</si>
  <si>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</si>
  <si>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</si>
  <si>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</si>
  <si>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</si>
  <si>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</si>
  <si>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</si>
  <si>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</si>
  <si>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</si>
  <si>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</si>
  <si>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</si>
  <si>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</si>
  <si>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</si>
  <si>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</si>
  <si>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</si>
  <si>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</si>
  <si>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Te Aho o Te Kahu, Cancer Control Agency</t>
  </si>
  <si>
    <t>Nicola Hill - General Manager</t>
  </si>
  <si>
    <t>Wellington</t>
  </si>
  <si>
    <t>Canterbury DHB urgent support required</t>
  </si>
  <si>
    <t>Flights</t>
  </si>
  <si>
    <t>Christchurch</t>
  </si>
  <si>
    <t>Queenstown</t>
  </si>
  <si>
    <t>Auckland</t>
  </si>
  <si>
    <t>Hamilton</t>
  </si>
  <si>
    <t>Taxis</t>
  </si>
  <si>
    <t>New Zealand</t>
  </si>
  <si>
    <t>Delivered by mail so unable to decline, gift was to say thank you for speaking at their conference</t>
  </si>
  <si>
    <t>Dr Diana Sarfati</t>
  </si>
  <si>
    <t>Geneva</t>
  </si>
  <si>
    <t>London</t>
  </si>
  <si>
    <t>Singapore</t>
  </si>
  <si>
    <t>Launch of Health New Zealand &amp; Māori Health Authority</t>
  </si>
  <si>
    <t>Kerikeri</t>
  </si>
  <si>
    <t>Institute of Directors course</t>
  </si>
  <si>
    <t>Palmerston North</t>
  </si>
  <si>
    <t>Waikato Māori Community Cancer Hui</t>
  </si>
  <si>
    <t xml:space="preserve">1 July 2021 to 30 June 2022 </t>
  </si>
  <si>
    <t>Flights, hotel, taxis</t>
  </si>
  <si>
    <t>Total of taxi's to and from airports</t>
  </si>
  <si>
    <t>Presenting at National CE of DHBs meeting</t>
  </si>
  <si>
    <t>To attend Select Committee Estimates Hearing for MoH from Agency all staff day</t>
  </si>
  <si>
    <t>Meeting with Pharmac CE at Pharmac offices</t>
  </si>
  <si>
    <t>Fellowship fee</t>
  </si>
  <si>
    <t>New Zealand College of Public Health Medicine fellowship fee, role requisite</t>
  </si>
  <si>
    <t>Assesment fee</t>
  </si>
  <si>
    <t>Hogan and LVI-360 Psychometric Assessments for Institute of Directors course as agreed with Public Service Commission</t>
  </si>
  <si>
    <t>Insitute of Directors finance course</t>
  </si>
  <si>
    <t>Koala Hospital Port Macquarie, Koala Adoption certificate</t>
  </si>
  <si>
    <t>World Congress of Epidemiology 2021</t>
  </si>
  <si>
    <t>Gift</t>
  </si>
  <si>
    <t>koha Mauri Ora | Wisdom from the Māori World book to Dr Scott Macfarlane for his service and retirment as National Clinical Leader, Child Cancer</t>
  </si>
  <si>
    <t>Medical Council of New Zealand membership fee, role requisite</t>
  </si>
  <si>
    <t>Membership fee</t>
  </si>
  <si>
    <t>Public Service Commission requirement</t>
  </si>
  <si>
    <t>Public Service Employee-Led Networks levy</t>
  </si>
  <si>
    <t>koha Mauri Ora | Wisdom from the Māori World book to Clinton Lewis for presenting at Stem Cell Transplant workshop</t>
  </si>
  <si>
    <t>koha Taonga Pounamus for presenters at Stem Cell Transplant Workshop: Scott Macfarlane, Vonda Nepia, Rob Weinkove, Lisa Te Paiho, Rosie Howard, Peter Browett</t>
  </si>
  <si>
    <t>Gifts for 6</t>
  </si>
  <si>
    <t>Hotel in transit</t>
  </si>
  <si>
    <t>Parking</t>
  </si>
  <si>
    <t>Chairing Te Aho o Te Kahu Clinical Assembly at Rydges, Wellington Airport</t>
  </si>
  <si>
    <t>Presenting at Te Aho o Te Kahu Clinical Assembly at Rydges, Wellington Airport</t>
  </si>
  <si>
    <t>Registration fee</t>
  </si>
  <si>
    <t>Tongan relief fund donation</t>
  </si>
  <si>
    <t>New Zealand Society of Oncology Conference 2021</t>
  </si>
  <si>
    <t>Fuel</t>
  </si>
  <si>
    <t>Taranaki</t>
  </si>
  <si>
    <r>
      <t xml:space="preserve">Fuel for trip to visit Whanganui DHB from Taranaki DHB </t>
    </r>
    <r>
      <rPr>
        <b/>
        <sz val="10"/>
        <rFont val="Arial"/>
        <family val="2"/>
      </rPr>
      <t>(paid in FY21/22)</t>
    </r>
  </si>
  <si>
    <r>
      <t xml:space="preserve">Presenting at World Cancer Congress and meeting with international peers </t>
    </r>
    <r>
      <rPr>
        <b/>
        <sz val="10"/>
        <rFont val="Arial"/>
        <family val="2"/>
      </rPr>
      <t>(paid in FY21/22)</t>
    </r>
  </si>
  <si>
    <t>Conference organisers advised via email, money usually spent on gifts for presenters has been donated to a Tongan relief fund following Volcano disaster 2021</t>
  </si>
  <si>
    <r>
      <t xml:space="preserve">Presenting at World Cancer Congress </t>
    </r>
    <r>
      <rPr>
        <b/>
        <sz val="10"/>
        <color theme="1"/>
        <rFont val="Arial"/>
        <family val="2"/>
      </rPr>
      <t>(paid in FY21/22)</t>
    </r>
  </si>
  <si>
    <t>Presenting at Pan Pacific Fono &amp; Launch of peptide receptor radionuclide therapy at Auckland City Hospital, two days</t>
  </si>
  <si>
    <t>Flights, hotel, parking</t>
  </si>
  <si>
    <t>Presenting a Memorial Oration at Palmerston North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</si>
</sst>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5">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35" fillId="3" borderId="0"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0" fontId="35" fillId="3" borderId="0" xfId="0" applyFont="1" applyFill="1" applyBorder="1" applyAlignment="1" applyProtection="1">
      <alignment horizontal="center" vertical="center" wrapText="1"/>
    </xf>
    <xf numFmtId="167" fontId="13" fillId="0" borderId="2" xfId="0" applyNumberFormat="1" applyFont="1" applyBorder="1" applyAlignment="1" applyProtection="1">
      <alignment horizontal="left"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color rgb="FFCCFF66"/>
      <color rgb="FFFF9900"/>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 zoomScaleNormal="100" workbookViewId="0">
      <selection activeCell="A9" sqref="A9"/>
    </sheetView>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C18" sqref="C18"/>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68" t="s">
        <v>51</v>
      </c>
      <c r="B1" s="168"/>
      <c r="C1" s="168"/>
      <c r="D1" s="168"/>
      <c r="E1" s="168"/>
      <c r="F1" s="168"/>
      <c r="G1" s="46"/>
      <c r="H1" s="46"/>
      <c r="I1" s="46"/>
      <c r="J1" s="46"/>
      <c r="K1" s="46"/>
    </row>
    <row r="2" spans="1:11" ht="21" customHeight="1" x14ac:dyDescent="0.2">
      <c r="A2" s="4" t="s">
        <v>52</v>
      </c>
      <c r="B2" s="169" t="s">
        <v>169</v>
      </c>
      <c r="C2" s="169"/>
      <c r="D2" s="169"/>
      <c r="E2" s="169"/>
      <c r="F2" s="169"/>
      <c r="G2" s="46"/>
      <c r="H2" s="46"/>
      <c r="I2" s="46"/>
      <c r="J2" s="46"/>
      <c r="K2" s="46"/>
    </row>
    <row r="3" spans="1:11" ht="21" customHeight="1" x14ac:dyDescent="0.2">
      <c r="A3" s="4" t="s">
        <v>53</v>
      </c>
      <c r="B3" s="169" t="s">
        <v>181</v>
      </c>
      <c r="C3" s="169"/>
      <c r="D3" s="169"/>
      <c r="E3" s="169"/>
      <c r="F3" s="169"/>
      <c r="G3" s="46"/>
      <c r="H3" s="46"/>
      <c r="I3" s="46"/>
      <c r="J3" s="46"/>
      <c r="K3" s="46"/>
    </row>
    <row r="4" spans="1:11" ht="21" customHeight="1" x14ac:dyDescent="0.2">
      <c r="A4" s="4" t="s">
        <v>54</v>
      </c>
      <c r="B4" s="170">
        <v>44378</v>
      </c>
      <c r="C4" s="170"/>
      <c r="D4" s="170"/>
      <c r="E4" s="170"/>
      <c r="F4" s="170"/>
      <c r="G4" s="46"/>
      <c r="H4" s="46"/>
      <c r="I4" s="46"/>
      <c r="J4" s="46"/>
      <c r="K4" s="46"/>
    </row>
    <row r="5" spans="1:11" ht="21" customHeight="1" x14ac:dyDescent="0.2">
      <c r="A5" s="4" t="s">
        <v>55</v>
      </c>
      <c r="B5" s="170">
        <v>44742</v>
      </c>
      <c r="C5" s="170"/>
      <c r="D5" s="170"/>
      <c r="E5" s="170"/>
      <c r="F5" s="170"/>
      <c r="G5" s="46"/>
      <c r="H5" s="46"/>
      <c r="I5" s="46"/>
      <c r="J5" s="46"/>
      <c r="K5" s="46"/>
    </row>
    <row r="6" spans="1:11" ht="21" customHeight="1" x14ac:dyDescent="0.2">
      <c r="A6" s="4" t="s">
        <v>56</v>
      </c>
      <c r="B6" s="167" t="str">
        <f>IF(AND(Travel!B7&lt;&gt;A30,Hospitality!B7&lt;&gt;A30,'All other expenses'!B7&lt;&gt;A30,'Gifts and benefits'!B7&lt;&gt;A30),A31,IF(AND(Travel!B7=A30,Hospitality!B7=A30,'All other expenses'!B7=A30,'Gifts and benefits'!B7=A30),A33,A32))</f>
        <v>Data and totals checked on all sheets</v>
      </c>
      <c r="C6" s="167"/>
      <c r="D6" s="167"/>
      <c r="E6" s="167"/>
      <c r="F6" s="167"/>
      <c r="G6" s="34"/>
      <c r="H6" s="46"/>
      <c r="I6" s="46"/>
      <c r="J6" s="46"/>
      <c r="K6" s="46"/>
    </row>
    <row r="7" spans="1:11" ht="21" customHeight="1" x14ac:dyDescent="0.2">
      <c r="A7" s="4" t="s">
        <v>57</v>
      </c>
      <c r="B7" s="166" t="s">
        <v>89</v>
      </c>
      <c r="C7" s="166"/>
      <c r="D7" s="166"/>
      <c r="E7" s="166"/>
      <c r="F7" s="166"/>
      <c r="G7" s="34"/>
      <c r="H7" s="46"/>
      <c r="I7" s="46"/>
      <c r="J7" s="46"/>
      <c r="K7" s="46"/>
    </row>
    <row r="8" spans="1:11" ht="21" customHeight="1" x14ac:dyDescent="0.2">
      <c r="A8" s="4" t="s">
        <v>59</v>
      </c>
      <c r="B8" s="166" t="s">
        <v>170</v>
      </c>
      <c r="C8" s="166"/>
      <c r="D8" s="166"/>
      <c r="E8" s="166"/>
      <c r="F8" s="166"/>
      <c r="G8" s="34"/>
      <c r="H8" s="46"/>
      <c r="I8" s="46"/>
      <c r="J8" s="46"/>
      <c r="K8" s="46"/>
    </row>
    <row r="9" spans="1:11" ht="66.75" customHeight="1" x14ac:dyDescent="0.2">
      <c r="A9" s="165" t="s">
        <v>60</v>
      </c>
      <c r="B9" s="165"/>
      <c r="C9" s="165"/>
      <c r="D9" s="165"/>
      <c r="E9" s="165"/>
      <c r="F9" s="165"/>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11794.539999999999</v>
      </c>
      <c r="C11" s="102" t="str">
        <f>IF(Travel!B6="",A34,Travel!B6)</f>
        <v>Figures include GST (where applicable)</v>
      </c>
      <c r="D11" s="8"/>
      <c r="E11" s="10" t="s">
        <v>66</v>
      </c>
      <c r="F11" s="56">
        <f>'Gifts and benefits'!C15</f>
        <v>2</v>
      </c>
      <c r="G11" s="47"/>
      <c r="H11" s="47"/>
      <c r="I11" s="47"/>
      <c r="J11" s="47"/>
      <c r="K11" s="47"/>
    </row>
    <row r="12" spans="1:11" ht="27.75" customHeight="1" x14ac:dyDescent="0.2">
      <c r="A12" s="10" t="s">
        <v>24</v>
      </c>
      <c r="B12" s="94">
        <f>Hospitality!B16</f>
        <v>243.82</v>
      </c>
      <c r="C12" s="102" t="str">
        <f>IF(Hospitality!B6="",A34,Hospitality!B6)</f>
        <v>Figures include GST (where applicable)</v>
      </c>
      <c r="D12" s="8"/>
      <c r="E12" s="10" t="s">
        <v>67</v>
      </c>
      <c r="F12" s="56">
        <f>'Gifts and benefits'!C16</f>
        <v>2</v>
      </c>
      <c r="G12" s="47"/>
      <c r="H12" s="47"/>
      <c r="I12" s="47"/>
      <c r="J12" s="47"/>
      <c r="K12" s="47"/>
    </row>
    <row r="13" spans="1:11" ht="27.75" customHeight="1" x14ac:dyDescent="0.2">
      <c r="A13" s="10" t="s">
        <v>68</v>
      </c>
      <c r="B13" s="94">
        <f>'All other expenses'!B19</f>
        <v>5804.6</v>
      </c>
      <c r="C13" s="102" t="str">
        <f>IF('All other expenses'!B6="",A34,'All other expenses'!B6)</f>
        <v>Figures include GST (where applicable)</v>
      </c>
      <c r="D13" s="8"/>
      <c r="E13" s="10" t="s">
        <v>69</v>
      </c>
      <c r="F13" s="56">
        <f>'Gifts and benefits'!C17</f>
        <v>0</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Travel!B16</f>
        <v>8756.82</v>
      </c>
      <c r="C15" s="104" t="str">
        <f>C11</f>
        <v>Figures include GST (where applicable)</v>
      </c>
      <c r="D15" s="8"/>
      <c r="E15" s="8"/>
      <c r="F15" s="58"/>
      <c r="G15" s="46"/>
      <c r="H15" s="46"/>
      <c r="I15" s="46"/>
      <c r="J15" s="46"/>
      <c r="K15" s="46"/>
    </row>
    <row r="16" spans="1:11" ht="27.75" customHeight="1" x14ac:dyDescent="0.2">
      <c r="A16" s="11" t="s">
        <v>71</v>
      </c>
      <c r="B16" s="96">
        <f>Travel!B29</f>
        <v>2870.12</v>
      </c>
      <c r="C16" s="104" t="str">
        <f>C11</f>
        <v>Figures include GST (where applicable)</v>
      </c>
      <c r="D16" s="59"/>
      <c r="E16" s="8"/>
      <c r="F16" s="60"/>
      <c r="G16" s="46"/>
      <c r="H16" s="46"/>
      <c r="I16" s="46"/>
      <c r="J16" s="46"/>
      <c r="K16" s="46"/>
    </row>
    <row r="17" spans="1:11" ht="27.75" customHeight="1" x14ac:dyDescent="0.2">
      <c r="A17" s="11" t="s">
        <v>72</v>
      </c>
      <c r="B17" s="96">
        <f>Travel!B41</f>
        <v>167.6</v>
      </c>
      <c r="C17" s="104" t="str">
        <f>C11</f>
        <v>Figures include GST (where applicable)</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COUNT(Travel!B12:B15)</f>
        <v>2</v>
      </c>
      <c r="C55" s="111"/>
      <c r="D55" s="111">
        <f>COUNTIF(Travel!D12:D15,"*")</f>
        <v>2</v>
      </c>
      <c r="E55" s="112"/>
      <c r="F55" s="112" t="b">
        <f>MIN(B55,D55)=MAX(B55,D55)</f>
        <v>1</v>
      </c>
      <c r="G55" s="46"/>
      <c r="H55" s="46"/>
      <c r="I55" s="46"/>
      <c r="J55" s="46"/>
      <c r="K55" s="46"/>
    </row>
    <row r="56" spans="1:11" hidden="1" x14ac:dyDescent="0.2">
      <c r="A56" s="121" t="s">
        <v>105</v>
      </c>
      <c r="B56" s="111">
        <f>COUNT(Travel!B20:B28)</f>
        <v>7</v>
      </c>
      <c r="C56" s="111"/>
      <c r="D56" s="111">
        <f>COUNTIF(Travel!D20:D28,"*")</f>
        <v>7</v>
      </c>
      <c r="E56" s="112"/>
      <c r="F56" s="112" t="b">
        <f>MIN(B56,D56)=MAX(B56,D56)</f>
        <v>1</v>
      </c>
    </row>
    <row r="57" spans="1:11" hidden="1" x14ac:dyDescent="0.2">
      <c r="A57" s="122"/>
      <c r="B57" s="111">
        <f>COUNT(Travel!B33:B40)</f>
        <v>6</v>
      </c>
      <c r="C57" s="111"/>
      <c r="D57" s="111">
        <f>COUNTIF(Travel!D33:D40,"*")</f>
        <v>6</v>
      </c>
      <c r="E57" s="112"/>
      <c r="F57" s="112" t="b">
        <f>MIN(B57,D57)=MAX(B57,D57)</f>
        <v>1</v>
      </c>
    </row>
    <row r="58" spans="1:11" hidden="1" x14ac:dyDescent="0.2">
      <c r="A58" s="123" t="s">
        <v>106</v>
      </c>
      <c r="B58" s="113">
        <f>COUNT(Hospitality!B11:B15)</f>
        <v>3</v>
      </c>
      <c r="C58" s="113"/>
      <c r="D58" s="113">
        <f>COUNTIF(Hospitality!D11:D15,"*")</f>
        <v>3</v>
      </c>
      <c r="E58" s="114"/>
      <c r="F58" s="114" t="b">
        <f>MIN(B58,D58)=MAX(B58,D58)</f>
        <v>1</v>
      </c>
    </row>
    <row r="59" spans="1:11" hidden="1" x14ac:dyDescent="0.2">
      <c r="A59" s="124" t="s">
        <v>107</v>
      </c>
      <c r="B59" s="112">
        <f>COUNT('All other expenses'!B11:B18)</f>
        <v>6</v>
      </c>
      <c r="C59" s="112"/>
      <c r="D59" s="112">
        <f>COUNTIF('All other expenses'!D11:D18,"*")</f>
        <v>6</v>
      </c>
      <c r="E59" s="112"/>
      <c r="F59" s="112" t="b">
        <f>MIN(B59,D59)=MAX(B59,D59)</f>
        <v>1</v>
      </c>
    </row>
    <row r="60" spans="1:11" hidden="1" x14ac:dyDescent="0.2">
      <c r="A60" s="123" t="s">
        <v>108</v>
      </c>
      <c r="B60" s="113">
        <f>COUNTIF('Gifts and benefits'!B11:B14,"*")</f>
        <v>2</v>
      </c>
      <c r="C60" s="113">
        <f>COUNTIF('Gifts and benefits'!C11:C14,"*")</f>
        <v>2</v>
      </c>
      <c r="D60" s="113"/>
      <c r="E60" s="113">
        <f>COUNTA('Gifts and benefits'!E11:E14)</f>
        <v>2</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6"/>
  <sheetViews>
    <sheetView zoomScaleNormal="100" workbookViewId="0">
      <selection activeCell="C33" sqref="C32:C33"/>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68" t="s">
        <v>109</v>
      </c>
      <c r="B1" s="168"/>
      <c r="C1" s="168"/>
      <c r="D1" s="168"/>
      <c r="E1" s="168"/>
      <c r="F1" s="38"/>
    </row>
    <row r="2" spans="1:6" ht="21" customHeight="1" x14ac:dyDescent="0.2">
      <c r="A2" s="4" t="s">
        <v>52</v>
      </c>
      <c r="B2" s="172" t="str">
        <f>'Summary and sign-off'!B2:F2</f>
        <v>Te Aho o Te Kahu, Cancer Control Agency</v>
      </c>
      <c r="C2" s="172"/>
      <c r="D2" s="172"/>
      <c r="E2" s="172"/>
      <c r="F2" s="38"/>
    </row>
    <row r="3" spans="1:6" ht="21" customHeight="1" x14ac:dyDescent="0.2">
      <c r="A3" s="4" t="s">
        <v>110</v>
      </c>
      <c r="B3" s="172" t="str">
        <f>'Summary and sign-off'!B3:F3</f>
        <v>Dr Diana Sarfati</v>
      </c>
      <c r="C3" s="172"/>
      <c r="D3" s="172"/>
      <c r="E3" s="172"/>
      <c r="F3" s="38"/>
    </row>
    <row r="4" spans="1:6" ht="21" customHeight="1" x14ac:dyDescent="0.2">
      <c r="A4" s="4" t="s">
        <v>111</v>
      </c>
      <c r="B4" s="172">
        <f>'Summary and sign-off'!B4:F4</f>
        <v>44378</v>
      </c>
      <c r="C4" s="172"/>
      <c r="D4" s="172"/>
      <c r="E4" s="172"/>
      <c r="F4" s="38"/>
    </row>
    <row r="5" spans="1:6" ht="21" customHeight="1" x14ac:dyDescent="0.2">
      <c r="A5" s="4" t="s">
        <v>112</v>
      </c>
      <c r="B5" s="172">
        <f>'Summary and sign-off'!B5:F5</f>
        <v>44742</v>
      </c>
      <c r="C5" s="172"/>
      <c r="D5" s="172"/>
      <c r="E5" s="172"/>
      <c r="F5" s="38"/>
    </row>
    <row r="6" spans="1:6" ht="21" customHeight="1" x14ac:dyDescent="0.2">
      <c r="A6" s="4" t="s">
        <v>113</v>
      </c>
      <c r="B6" s="166" t="s">
        <v>80</v>
      </c>
      <c r="C6" s="166"/>
      <c r="D6" s="166"/>
      <c r="E6" s="166"/>
      <c r="F6" s="38"/>
    </row>
    <row r="7" spans="1:6" ht="21" customHeight="1" x14ac:dyDescent="0.2">
      <c r="A7" s="4" t="s">
        <v>56</v>
      </c>
      <c r="B7" s="166" t="s">
        <v>83</v>
      </c>
      <c r="C7" s="166"/>
      <c r="D7" s="166"/>
      <c r="E7" s="166"/>
      <c r="F7" s="38"/>
    </row>
    <row r="8" spans="1:6" ht="35.25" customHeight="1" x14ac:dyDescent="0.25">
      <c r="A8" s="175" t="s">
        <v>137</v>
      </c>
      <c r="B8" s="175"/>
      <c r="C8" s="176"/>
      <c r="D8" s="176"/>
      <c r="E8" s="176"/>
      <c r="F8" s="42"/>
    </row>
    <row r="9" spans="1:6" ht="35.25" customHeight="1" x14ac:dyDescent="0.25">
      <c r="A9" s="173" t="s">
        <v>138</v>
      </c>
      <c r="B9" s="174"/>
      <c r="C9" s="174"/>
      <c r="D9" s="174"/>
      <c r="E9" s="174"/>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ht="25.5" x14ac:dyDescent="0.2">
      <c r="A12" s="137">
        <v>44498</v>
      </c>
      <c r="B12" s="134">
        <v>33.909999999999997</v>
      </c>
      <c r="C12" s="138" t="s">
        <v>204</v>
      </c>
      <c r="D12" s="138" t="s">
        <v>203</v>
      </c>
      <c r="E12" s="139" t="s">
        <v>176</v>
      </c>
      <c r="F12" s="2"/>
    </row>
    <row r="13" spans="1:6" s="87" customFormat="1" ht="25.5" x14ac:dyDescent="0.2">
      <c r="A13" s="137">
        <v>44742</v>
      </c>
      <c r="B13" s="134">
        <v>33.909999999999997</v>
      </c>
      <c r="C13" s="138" t="s">
        <v>209</v>
      </c>
      <c r="D13" s="138" t="s">
        <v>203</v>
      </c>
      <c r="E13" s="139" t="s">
        <v>171</v>
      </c>
      <c r="F13" s="2"/>
    </row>
    <row r="14" spans="1:6" s="87" customFormat="1" ht="38.25" x14ac:dyDescent="0.2">
      <c r="A14" s="137">
        <v>44742</v>
      </c>
      <c r="B14" s="134">
        <v>176</v>
      </c>
      <c r="C14" s="138" t="s">
        <v>210</v>
      </c>
      <c r="D14" s="138" t="s">
        <v>211</v>
      </c>
      <c r="E14" s="139" t="s">
        <v>171</v>
      </c>
      <c r="F14" s="2"/>
    </row>
    <row r="15" spans="1:6" s="87" customFormat="1" ht="11.25" hidden="1" customHeight="1" x14ac:dyDescent="0.2">
      <c r="A15" s="137"/>
      <c r="B15" s="134"/>
      <c r="C15" s="138"/>
      <c r="D15" s="138"/>
      <c r="E15" s="139"/>
      <c r="F15" s="2"/>
    </row>
    <row r="16" spans="1:6" ht="34.5" customHeight="1" x14ac:dyDescent="0.2">
      <c r="A16" s="88" t="s">
        <v>142</v>
      </c>
      <c r="B16" s="97">
        <f>SUM(B11:B15)</f>
        <v>243.82</v>
      </c>
      <c r="C16" s="106" t="str">
        <f>IF(SUBTOTAL(3,B11:B15)=SUBTOTAL(103,B11:B15),'Summary and sign-off'!$A$48,'Summary and sign-off'!$A$49)</f>
        <v>Check - there are no hidden rows with data</v>
      </c>
      <c r="D16" s="171" t="str">
        <f>IF('Summary and sign-off'!F58='Summary and sign-off'!F54,'Summary and sign-off'!A51,'Summary and sign-off'!A50)</f>
        <v>Check - each entry provides sufficient information</v>
      </c>
      <c r="E16" s="171"/>
      <c r="F16" s="2"/>
    </row>
    <row r="17" spans="1:6" x14ac:dyDescent="0.2">
      <c r="A17" s="21"/>
      <c r="B17" s="20"/>
      <c r="C17" s="20"/>
      <c r="D17" s="20"/>
      <c r="E17" s="20"/>
      <c r="F17" s="38"/>
    </row>
    <row r="18" spans="1:6" x14ac:dyDescent="0.2">
      <c r="A18" s="21" t="s">
        <v>73</v>
      </c>
      <c r="B18" s="22"/>
      <c r="C18" s="27"/>
      <c r="D18" s="20"/>
      <c r="E18" s="20"/>
      <c r="F18" s="38"/>
    </row>
    <row r="19" spans="1:6" ht="12.75" customHeight="1" x14ac:dyDescent="0.2">
      <c r="A19" s="23" t="s">
        <v>143</v>
      </c>
      <c r="B19" s="23"/>
      <c r="C19" s="23"/>
      <c r="D19" s="23"/>
      <c r="E19" s="23"/>
      <c r="F19" s="38"/>
    </row>
    <row r="20" spans="1:6" x14ac:dyDescent="0.2">
      <c r="A20" s="23" t="s">
        <v>144</v>
      </c>
      <c r="B20" s="31"/>
      <c r="C20" s="43"/>
      <c r="D20" s="44"/>
      <c r="E20" s="44"/>
      <c r="F20" s="38"/>
    </row>
    <row r="21" spans="1:6" x14ac:dyDescent="0.2">
      <c r="A21" s="23" t="s">
        <v>79</v>
      </c>
      <c r="B21" s="25"/>
      <c r="C21" s="26"/>
      <c r="D21" s="26"/>
      <c r="E21" s="26"/>
      <c r="F21" s="27"/>
    </row>
    <row r="22" spans="1:6" x14ac:dyDescent="0.2">
      <c r="A22" s="31" t="s">
        <v>145</v>
      </c>
      <c r="B22" s="31"/>
      <c r="C22" s="43"/>
      <c r="D22" s="43"/>
      <c r="E22" s="43"/>
      <c r="F22" s="38"/>
    </row>
    <row r="23" spans="1:6" ht="12.75" customHeight="1" x14ac:dyDescent="0.2">
      <c r="A23" s="31" t="s">
        <v>146</v>
      </c>
      <c r="B23" s="31"/>
      <c r="C23" s="45"/>
      <c r="D23" s="45"/>
      <c r="E23" s="33"/>
      <c r="F23" s="38"/>
    </row>
    <row r="24" spans="1:6" x14ac:dyDescent="0.2">
      <c r="A24" s="20"/>
      <c r="B24" s="20"/>
      <c r="C24" s="20"/>
      <c r="D24" s="20"/>
      <c r="E24" s="20"/>
      <c r="F24" s="38"/>
    </row>
    <row r="32" spans="1:6" x14ac:dyDescent="0.2"/>
    <row r="33" x14ac:dyDescent="0.2"/>
    <row r="34"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sheetData>
  <sheetProtection sheet="1" formatCells="0" insertRows="0" deleteRows="0"/>
  <mergeCells count="10">
    <mergeCell ref="D16:E16"/>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5"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17"/>
  <sheetViews>
    <sheetView tabSelected="1" topLeftCell="A10" zoomScaleNormal="100" workbookViewId="0">
      <selection activeCell="C23" sqref="C23"/>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68" t="s">
        <v>109</v>
      </c>
      <c r="B1" s="168"/>
      <c r="C1" s="168"/>
      <c r="D1" s="168"/>
      <c r="E1" s="168"/>
      <c r="F1" s="46"/>
    </row>
    <row r="2" spans="1:6" ht="21" customHeight="1" x14ac:dyDescent="0.2">
      <c r="A2" s="4" t="s">
        <v>52</v>
      </c>
      <c r="B2" s="172" t="str">
        <f>'Summary and sign-off'!B2:F2</f>
        <v>Te Aho o Te Kahu, Cancer Control Agency</v>
      </c>
      <c r="C2" s="172"/>
      <c r="D2" s="172"/>
      <c r="E2" s="172"/>
      <c r="F2" s="46"/>
    </row>
    <row r="3" spans="1:6" ht="21" customHeight="1" x14ac:dyDescent="0.2">
      <c r="A3" s="4" t="s">
        <v>110</v>
      </c>
      <c r="B3" s="172" t="str">
        <f>'Summary and sign-off'!B3:F3</f>
        <v>Dr Diana Sarfati</v>
      </c>
      <c r="C3" s="172"/>
      <c r="D3" s="172"/>
      <c r="E3" s="172"/>
      <c r="F3" s="46"/>
    </row>
    <row r="4" spans="1:6" ht="21" customHeight="1" x14ac:dyDescent="0.2">
      <c r="A4" s="4" t="s">
        <v>111</v>
      </c>
      <c r="B4" s="172">
        <f>'Summary and sign-off'!B4:F4</f>
        <v>44378</v>
      </c>
      <c r="C4" s="172"/>
      <c r="D4" s="172"/>
      <c r="E4" s="172"/>
      <c r="F4" s="46"/>
    </row>
    <row r="5" spans="1:6" ht="21" customHeight="1" x14ac:dyDescent="0.2">
      <c r="A5" s="4" t="s">
        <v>112</v>
      </c>
      <c r="B5" s="172">
        <f>'Summary and sign-off'!B5:F5</f>
        <v>44742</v>
      </c>
      <c r="C5" s="172"/>
      <c r="D5" s="172"/>
      <c r="E5" s="172"/>
      <c r="F5" s="46"/>
    </row>
    <row r="6" spans="1:6" ht="21" customHeight="1" x14ac:dyDescent="0.2">
      <c r="A6" s="4" t="s">
        <v>113</v>
      </c>
      <c r="B6" s="166" t="s">
        <v>80</v>
      </c>
      <c r="C6" s="166"/>
      <c r="D6" s="166"/>
      <c r="E6" s="166"/>
      <c r="F6" s="46"/>
    </row>
    <row r="7" spans="1:6" ht="21" customHeight="1" x14ac:dyDescent="0.2">
      <c r="A7" s="4" t="s">
        <v>56</v>
      </c>
      <c r="B7" s="166" t="s">
        <v>83</v>
      </c>
      <c r="C7" s="166"/>
      <c r="D7" s="166"/>
      <c r="E7" s="166"/>
      <c r="F7" s="46"/>
    </row>
    <row r="8" spans="1:6" ht="36" customHeight="1" x14ac:dyDescent="0.2">
      <c r="A8" s="178" t="s">
        <v>114</v>
      </c>
      <c r="B8" s="179"/>
      <c r="C8" s="179"/>
      <c r="D8" s="179"/>
      <c r="E8" s="179"/>
      <c r="F8" s="22"/>
    </row>
    <row r="9" spans="1:6" ht="36" customHeight="1" x14ac:dyDescent="0.2">
      <c r="A9" s="180" t="s">
        <v>115</v>
      </c>
      <c r="B9" s="181"/>
      <c r="C9" s="181"/>
      <c r="D9" s="181"/>
      <c r="E9" s="181"/>
      <c r="F9" s="22"/>
    </row>
    <row r="10" spans="1:6" ht="24.75" customHeight="1" x14ac:dyDescent="0.2">
      <c r="A10" s="177" t="s">
        <v>116</v>
      </c>
      <c r="B10" s="182"/>
      <c r="C10" s="177"/>
      <c r="D10" s="177"/>
      <c r="E10" s="177"/>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ht="25.5" x14ac:dyDescent="0.2">
      <c r="A13" s="157">
        <v>44846</v>
      </c>
      <c r="B13" s="158">
        <v>298.43</v>
      </c>
      <c r="C13" s="159" t="s">
        <v>222</v>
      </c>
      <c r="D13" s="159" t="s">
        <v>212</v>
      </c>
      <c r="E13" s="160" t="s">
        <v>184</v>
      </c>
      <c r="F13" s="1"/>
    </row>
    <row r="14" spans="1:6" s="87" customFormat="1" ht="25.5" x14ac:dyDescent="0.2">
      <c r="A14" s="157">
        <v>44846</v>
      </c>
      <c r="B14" s="158">
        <v>8458.39</v>
      </c>
      <c r="C14" s="159" t="s">
        <v>222</v>
      </c>
      <c r="D14" s="159" t="s">
        <v>173</v>
      </c>
      <c r="E14" s="160" t="s">
        <v>183</v>
      </c>
      <c r="F14" s="1"/>
    </row>
    <row r="15" spans="1:6" s="87" customFormat="1" hidden="1" x14ac:dyDescent="0.2">
      <c r="A15" s="143"/>
      <c r="B15" s="144"/>
      <c r="C15" s="145"/>
      <c r="D15" s="145"/>
      <c r="E15" s="146"/>
      <c r="F15" s="1"/>
    </row>
    <row r="16" spans="1:6" ht="19.5" customHeight="1" x14ac:dyDescent="0.2">
      <c r="A16" s="107" t="s">
        <v>122</v>
      </c>
      <c r="B16" s="108">
        <f>SUM(B12:B15)</f>
        <v>8756.82</v>
      </c>
      <c r="C16" s="163" t="str">
        <f>IF(SUBTOTAL(3,B12:B15)=SUBTOTAL(103,B12:B15),'Summary and sign-off'!$A$48,'Summary and sign-off'!$A$49)</f>
        <v>Check - there are no hidden rows with data</v>
      </c>
      <c r="D16" s="171" t="str">
        <f>IF('Summary and sign-off'!F55='Summary and sign-off'!F54,'Summary and sign-off'!A51,'Summary and sign-off'!A50)</f>
        <v>Check - each entry provides sufficient information</v>
      </c>
      <c r="E16" s="171"/>
      <c r="F16" s="46"/>
    </row>
    <row r="17" spans="1:6" ht="10.5" customHeight="1" x14ac:dyDescent="0.2">
      <c r="A17" s="27"/>
      <c r="B17" s="22"/>
      <c r="C17" s="27"/>
      <c r="D17" s="27"/>
      <c r="E17" s="27"/>
      <c r="F17" s="27"/>
    </row>
    <row r="18" spans="1:6" ht="24.75" customHeight="1" x14ac:dyDescent="0.2">
      <c r="A18" s="177" t="s">
        <v>123</v>
      </c>
      <c r="B18" s="177"/>
      <c r="C18" s="177"/>
      <c r="D18" s="177"/>
      <c r="E18" s="177"/>
      <c r="F18" s="47"/>
    </row>
    <row r="19" spans="1:6" ht="27" customHeight="1" x14ac:dyDescent="0.2">
      <c r="A19" s="35" t="s">
        <v>117</v>
      </c>
      <c r="B19" s="35" t="s">
        <v>62</v>
      </c>
      <c r="C19" s="35" t="s">
        <v>124</v>
      </c>
      <c r="D19" s="35" t="s">
        <v>120</v>
      </c>
      <c r="E19" s="35" t="s">
        <v>121</v>
      </c>
      <c r="F19" s="48"/>
    </row>
    <row r="20" spans="1:6" s="87" customFormat="1" hidden="1" x14ac:dyDescent="0.2">
      <c r="A20" s="133"/>
      <c r="B20" s="134"/>
      <c r="C20" s="135"/>
      <c r="D20" s="135"/>
      <c r="E20" s="136"/>
      <c r="F20" s="1"/>
    </row>
    <row r="21" spans="1:6" s="87" customFormat="1" x14ac:dyDescent="0.2">
      <c r="A21" s="133">
        <v>44742</v>
      </c>
      <c r="B21" s="134">
        <v>654.25</v>
      </c>
      <c r="C21" s="135" t="s">
        <v>185</v>
      </c>
      <c r="D21" s="135" t="s">
        <v>173</v>
      </c>
      <c r="E21" s="136" t="s">
        <v>186</v>
      </c>
      <c r="F21" s="1"/>
    </row>
    <row r="22" spans="1:6" s="87" customFormat="1" x14ac:dyDescent="0.2">
      <c r="A22" s="133">
        <v>44577</v>
      </c>
      <c r="B22" s="134">
        <v>268.68</v>
      </c>
      <c r="C22" s="135" t="s">
        <v>187</v>
      </c>
      <c r="D22" s="135" t="s">
        <v>173</v>
      </c>
      <c r="E22" s="136" t="s">
        <v>175</v>
      </c>
      <c r="F22" s="1"/>
    </row>
    <row r="23" spans="1:6" s="87" customFormat="1" x14ac:dyDescent="0.2">
      <c r="A23" s="133">
        <v>44504</v>
      </c>
      <c r="B23" s="134">
        <v>182.35</v>
      </c>
      <c r="C23" s="135" t="s">
        <v>227</v>
      </c>
      <c r="D23" s="135" t="s">
        <v>226</v>
      </c>
      <c r="E23" s="136" t="s">
        <v>188</v>
      </c>
      <c r="F23" s="1"/>
    </row>
    <row r="24" spans="1:6" s="87" customFormat="1" x14ac:dyDescent="0.2">
      <c r="A24" s="133">
        <v>44489</v>
      </c>
      <c r="B24" s="134">
        <v>345.52</v>
      </c>
      <c r="C24" s="135" t="s">
        <v>172</v>
      </c>
      <c r="D24" s="135" t="s">
        <v>173</v>
      </c>
      <c r="E24" s="136" t="s">
        <v>174</v>
      </c>
      <c r="F24" s="1"/>
    </row>
    <row r="25" spans="1:6" s="87" customFormat="1" x14ac:dyDescent="0.2">
      <c r="A25" s="133">
        <v>44400</v>
      </c>
      <c r="B25" s="134">
        <v>467.29</v>
      </c>
      <c r="C25" s="135" t="s">
        <v>189</v>
      </c>
      <c r="D25" s="135" t="s">
        <v>173</v>
      </c>
      <c r="E25" s="136" t="s">
        <v>177</v>
      </c>
      <c r="F25" s="1"/>
    </row>
    <row r="26" spans="1:6" s="87" customFormat="1" ht="25.5" x14ac:dyDescent="0.2">
      <c r="A26" s="133">
        <v>44390</v>
      </c>
      <c r="B26" s="134">
        <v>530.64</v>
      </c>
      <c r="C26" s="135" t="s">
        <v>225</v>
      </c>
      <c r="D26" s="135" t="s">
        <v>191</v>
      </c>
      <c r="E26" s="136" t="s">
        <v>176</v>
      </c>
      <c r="F26" s="1"/>
    </row>
    <row r="27" spans="1:6" s="87" customFormat="1" x14ac:dyDescent="0.2">
      <c r="A27" s="157" t="s">
        <v>190</v>
      </c>
      <c r="B27" s="158">
        <v>421.39</v>
      </c>
      <c r="C27" s="159" t="s">
        <v>192</v>
      </c>
      <c r="D27" s="159" t="s">
        <v>178</v>
      </c>
      <c r="E27" s="160" t="s">
        <v>179</v>
      </c>
      <c r="F27" s="1"/>
    </row>
    <row r="28" spans="1:6" s="87" customFormat="1" hidden="1" x14ac:dyDescent="0.2">
      <c r="A28" s="147"/>
      <c r="B28" s="148"/>
      <c r="C28" s="149"/>
      <c r="D28" s="149"/>
      <c r="E28" s="150"/>
      <c r="F28" s="1"/>
    </row>
    <row r="29" spans="1:6" ht="19.5" customHeight="1" x14ac:dyDescent="0.2">
      <c r="A29" s="107" t="s">
        <v>125</v>
      </c>
      <c r="B29" s="108">
        <f>SUM(B20:B28)</f>
        <v>2870.12</v>
      </c>
      <c r="C29" s="163" t="str">
        <f>IF(SUBTOTAL(3,B20:B28)=SUBTOTAL(103,B20:B28),'Summary and sign-off'!$A$48,'Summary and sign-off'!$A$49)</f>
        <v>Check - there are no hidden rows with data</v>
      </c>
      <c r="D29" s="171" t="str">
        <f>IF('Summary and sign-off'!F56='Summary and sign-off'!F54,'Summary and sign-off'!A51,'Summary and sign-off'!A50)</f>
        <v>Check - each entry provides sufficient information</v>
      </c>
      <c r="E29" s="171"/>
      <c r="F29" s="46"/>
    </row>
    <row r="30" spans="1:6" ht="10.5" customHeight="1" x14ac:dyDescent="0.2">
      <c r="A30" s="27"/>
      <c r="B30" s="22"/>
      <c r="C30" s="27"/>
      <c r="D30" s="27"/>
      <c r="E30" s="27"/>
      <c r="F30" s="27"/>
    </row>
    <row r="31" spans="1:6" ht="24.75" customHeight="1" x14ac:dyDescent="0.2">
      <c r="A31" s="177" t="s">
        <v>126</v>
      </c>
      <c r="B31" s="177"/>
      <c r="C31" s="177"/>
      <c r="D31" s="177"/>
      <c r="E31" s="177"/>
      <c r="F31" s="46"/>
    </row>
    <row r="32" spans="1:6" ht="27" customHeight="1" x14ac:dyDescent="0.2">
      <c r="A32" s="35" t="s">
        <v>117</v>
      </c>
      <c r="B32" s="35" t="s">
        <v>62</v>
      </c>
      <c r="C32" s="35" t="s">
        <v>127</v>
      </c>
      <c r="D32" s="35" t="s">
        <v>128</v>
      </c>
      <c r="E32" s="35" t="s">
        <v>121</v>
      </c>
      <c r="F32" s="49"/>
    </row>
    <row r="33" spans="1:6" s="87" customFormat="1" hidden="1" x14ac:dyDescent="0.2">
      <c r="A33" s="133"/>
      <c r="B33" s="134"/>
      <c r="C33" s="135"/>
      <c r="D33" s="135"/>
      <c r="E33" s="136"/>
      <c r="F33" s="1"/>
    </row>
    <row r="34" spans="1:6" s="87" customFormat="1" x14ac:dyDescent="0.2">
      <c r="A34" s="157">
        <v>44376</v>
      </c>
      <c r="B34" s="158">
        <v>44.19</v>
      </c>
      <c r="C34" s="159" t="s">
        <v>221</v>
      </c>
      <c r="D34" s="159" t="s">
        <v>219</v>
      </c>
      <c r="E34" s="160" t="s">
        <v>220</v>
      </c>
      <c r="F34" s="1"/>
    </row>
    <row r="35" spans="1:6" s="87" customFormat="1" x14ac:dyDescent="0.2">
      <c r="A35" s="133">
        <v>44734</v>
      </c>
      <c r="B35" s="134">
        <v>25.02</v>
      </c>
      <c r="C35" s="135" t="s">
        <v>194</v>
      </c>
      <c r="D35" s="135" t="s">
        <v>178</v>
      </c>
      <c r="E35" s="136" t="s">
        <v>171</v>
      </c>
      <c r="F35" s="1"/>
    </row>
    <row r="36" spans="1:6" s="87" customFormat="1" x14ac:dyDescent="0.2">
      <c r="A36" s="133">
        <v>44521</v>
      </c>
      <c r="B36" s="134">
        <v>36</v>
      </c>
      <c r="C36" s="135" t="s">
        <v>214</v>
      </c>
      <c r="D36" s="135" t="s">
        <v>213</v>
      </c>
      <c r="E36" s="136" t="s">
        <v>171</v>
      </c>
      <c r="F36" s="1"/>
    </row>
    <row r="37" spans="1:6" s="87" customFormat="1" x14ac:dyDescent="0.2">
      <c r="A37" s="133">
        <v>44406</v>
      </c>
      <c r="B37" s="134">
        <v>4</v>
      </c>
      <c r="C37" s="135" t="s">
        <v>215</v>
      </c>
      <c r="D37" s="135" t="s">
        <v>213</v>
      </c>
      <c r="E37" s="136" t="s">
        <v>171</v>
      </c>
      <c r="F37" s="1"/>
    </row>
    <row r="38" spans="1:6" s="87" customFormat="1" x14ac:dyDescent="0.2">
      <c r="A38" s="133">
        <v>44385</v>
      </c>
      <c r="B38" s="134">
        <v>16.079999999999998</v>
      </c>
      <c r="C38" s="135" t="s">
        <v>193</v>
      </c>
      <c r="D38" s="135" t="s">
        <v>178</v>
      </c>
      <c r="E38" s="136" t="s">
        <v>171</v>
      </c>
      <c r="F38" s="1"/>
    </row>
    <row r="39" spans="1:6" s="87" customFormat="1" x14ac:dyDescent="0.2">
      <c r="A39" s="133">
        <v>44379</v>
      </c>
      <c r="B39" s="134">
        <v>42.31</v>
      </c>
      <c r="C39" s="135" t="s">
        <v>195</v>
      </c>
      <c r="D39" s="135" t="s">
        <v>178</v>
      </c>
      <c r="E39" s="136" t="s">
        <v>171</v>
      </c>
      <c r="F39" s="1"/>
    </row>
    <row r="40" spans="1:6" s="87" customFormat="1" hidden="1" x14ac:dyDescent="0.2">
      <c r="A40" s="133"/>
      <c r="B40" s="134"/>
      <c r="C40" s="135"/>
      <c r="D40" s="135"/>
      <c r="E40" s="136"/>
      <c r="F40" s="1"/>
    </row>
    <row r="41" spans="1:6" ht="19.5" customHeight="1" x14ac:dyDescent="0.2">
      <c r="A41" s="107" t="s">
        <v>129</v>
      </c>
      <c r="B41" s="108">
        <f>SUM(B33:B40)</f>
        <v>167.6</v>
      </c>
      <c r="C41" s="163" t="str">
        <f>IF(SUBTOTAL(3,B33:B40)=SUBTOTAL(103,B33:B40),'Summary and sign-off'!$A$48,'Summary and sign-off'!$A$49)</f>
        <v>Check - there are no hidden rows with data</v>
      </c>
      <c r="D41" s="171" t="str">
        <f>IF('Summary and sign-off'!F57='Summary and sign-off'!F54,'Summary and sign-off'!A51,'Summary and sign-off'!A50)</f>
        <v>Check - each entry provides sufficient information</v>
      </c>
      <c r="E41" s="171"/>
      <c r="F41" s="46"/>
    </row>
    <row r="42" spans="1:6" ht="10.5" customHeight="1" x14ac:dyDescent="0.2">
      <c r="A42" s="27"/>
      <c r="B42" s="92"/>
      <c r="C42" s="22"/>
      <c r="D42" s="27"/>
      <c r="E42" s="27"/>
      <c r="F42" s="27"/>
    </row>
    <row r="43" spans="1:6" ht="34.5" customHeight="1" x14ac:dyDescent="0.2">
      <c r="A43" s="50" t="s">
        <v>130</v>
      </c>
      <c r="B43" s="93">
        <f>B16+B29+B41</f>
        <v>11794.539999999999</v>
      </c>
      <c r="C43" s="51"/>
      <c r="D43" s="51"/>
      <c r="E43" s="51"/>
      <c r="F43" s="26"/>
    </row>
    <row r="44" spans="1:6" x14ac:dyDescent="0.2">
      <c r="A44" s="27"/>
      <c r="B44" s="22"/>
      <c r="C44" s="27"/>
      <c r="D44" s="27"/>
      <c r="E44" s="27"/>
      <c r="F44" s="27"/>
    </row>
    <row r="45" spans="1:6" x14ac:dyDescent="0.2">
      <c r="A45" s="52" t="s">
        <v>73</v>
      </c>
      <c r="B45" s="25"/>
      <c r="C45" s="26"/>
      <c r="D45" s="26"/>
      <c r="E45" s="26"/>
      <c r="F45" s="27"/>
    </row>
    <row r="46" spans="1:6" ht="12.6" customHeight="1" x14ac:dyDescent="0.2">
      <c r="A46" s="23" t="s">
        <v>131</v>
      </c>
      <c r="B46" s="53"/>
      <c r="C46" s="53"/>
      <c r="D46" s="32"/>
      <c r="E46" s="32"/>
      <c r="F46" s="27"/>
    </row>
    <row r="47" spans="1:6" ht="12.95" customHeight="1" x14ac:dyDescent="0.2">
      <c r="A47" s="31" t="s">
        <v>132</v>
      </c>
      <c r="B47" s="27"/>
      <c r="C47" s="32"/>
      <c r="D47" s="27"/>
      <c r="E47" s="32"/>
      <c r="F47" s="27"/>
    </row>
    <row r="48" spans="1:6" x14ac:dyDescent="0.2">
      <c r="A48" s="31" t="s">
        <v>133</v>
      </c>
      <c r="B48" s="32"/>
      <c r="C48" s="32"/>
      <c r="D48" s="32"/>
      <c r="E48" s="54"/>
      <c r="F48" s="46"/>
    </row>
    <row r="49" spans="1:6" x14ac:dyDescent="0.2">
      <c r="A49" s="23" t="s">
        <v>79</v>
      </c>
      <c r="B49" s="25"/>
      <c r="C49" s="26"/>
      <c r="D49" s="26"/>
      <c r="E49" s="26"/>
      <c r="F49" s="27"/>
    </row>
    <row r="50" spans="1:6" ht="12.95" customHeight="1" x14ac:dyDescent="0.2">
      <c r="A50" s="31" t="s">
        <v>134</v>
      </c>
      <c r="B50" s="27"/>
      <c r="C50" s="32"/>
      <c r="D50" s="27"/>
      <c r="E50" s="32"/>
      <c r="F50" s="27"/>
    </row>
    <row r="51" spans="1:6" x14ac:dyDescent="0.2">
      <c r="A51" s="31" t="s">
        <v>135</v>
      </c>
      <c r="B51" s="32"/>
      <c r="C51" s="32"/>
      <c r="D51" s="32"/>
      <c r="E51" s="54"/>
      <c r="F51" s="46"/>
    </row>
    <row r="52" spans="1:6" x14ac:dyDescent="0.2">
      <c r="A52" s="36" t="s">
        <v>136</v>
      </c>
      <c r="B52" s="36"/>
      <c r="C52" s="36"/>
      <c r="D52" s="36"/>
      <c r="E52" s="54"/>
      <c r="F52" s="46"/>
    </row>
    <row r="53" spans="1:6" x14ac:dyDescent="0.2">
      <c r="A53" s="40"/>
      <c r="B53" s="27"/>
      <c r="C53" s="27"/>
      <c r="D53" s="27"/>
      <c r="E53" s="46"/>
      <c r="F53" s="46"/>
    </row>
    <row r="54" spans="1:6" hidden="1" x14ac:dyDescent="0.2">
      <c r="A54" s="40"/>
      <c r="B54" s="27"/>
      <c r="C54" s="27"/>
      <c r="D54" s="27"/>
      <c r="E54" s="46"/>
      <c r="F54" s="46"/>
    </row>
    <row r="55" spans="1:6" x14ac:dyDescent="0.2"/>
    <row r="56" spans="1:6" x14ac:dyDescent="0.2"/>
    <row r="57" spans="1:6" x14ac:dyDescent="0.2"/>
    <row r="58" spans="1:6" x14ac:dyDescent="0.2"/>
    <row r="59" spans="1:6" ht="12.75" hidden="1" customHeight="1" x14ac:dyDescent="0.2"/>
    <row r="60" spans="1:6" x14ac:dyDescent="0.2"/>
    <row r="61" spans="1:6" x14ac:dyDescent="0.2"/>
    <row r="62" spans="1:6" hidden="1" x14ac:dyDescent="0.2">
      <c r="A62" s="55"/>
      <c r="B62" s="46"/>
      <c r="C62" s="46"/>
      <c r="D62" s="46"/>
      <c r="E62" s="46"/>
      <c r="F62" s="46"/>
    </row>
    <row r="63" spans="1:6" hidden="1" x14ac:dyDescent="0.2">
      <c r="A63" s="55"/>
      <c r="B63" s="46"/>
      <c r="C63" s="46"/>
      <c r="D63" s="46"/>
      <c r="E63" s="46"/>
      <c r="F63" s="46"/>
    </row>
    <row r="64" spans="1:6" hidden="1" x14ac:dyDescent="0.2">
      <c r="A64" s="55"/>
      <c r="B64" s="46"/>
      <c r="C64" s="46"/>
      <c r="D64" s="46"/>
      <c r="E64" s="46"/>
      <c r="F64" s="46"/>
    </row>
    <row r="65" spans="1:6" hidden="1" x14ac:dyDescent="0.2">
      <c r="A65" s="55"/>
      <c r="B65" s="46"/>
      <c r="C65" s="46"/>
      <c r="D65" s="46"/>
      <c r="E65" s="46"/>
      <c r="F65" s="46"/>
    </row>
    <row r="66" spans="1:6" hidden="1" x14ac:dyDescent="0.2">
      <c r="A66" s="55"/>
      <c r="B66" s="46"/>
      <c r="C66" s="46"/>
      <c r="D66" s="46"/>
      <c r="E66" s="46"/>
      <c r="F66" s="46"/>
    </row>
    <row r="67" spans="1:6" x14ac:dyDescent="0.2"/>
    <row r="68" spans="1:6" x14ac:dyDescent="0.2"/>
    <row r="69" spans="1:6" x14ac:dyDescent="0.2"/>
    <row r="70" spans="1:6" x14ac:dyDescent="0.2"/>
    <row r="71" spans="1:6" x14ac:dyDescent="0.2"/>
    <row r="72" spans="1:6" x14ac:dyDescent="0.2"/>
    <row r="73" spans="1:6" x14ac:dyDescent="0.2"/>
    <row r="74" spans="1:6" x14ac:dyDescent="0.2"/>
    <row r="75" spans="1:6" x14ac:dyDescent="0.2"/>
    <row r="76" spans="1:6" x14ac:dyDescent="0.2"/>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sheet="1" formatCells="0" formatRows="0" insertColumns="0" insertRows="0" deleteRows="0"/>
  <mergeCells count="15">
    <mergeCell ref="B7:E7"/>
    <mergeCell ref="B5:E5"/>
    <mergeCell ref="D41:E41"/>
    <mergeCell ref="A1:E1"/>
    <mergeCell ref="A18:E18"/>
    <mergeCell ref="A31:E31"/>
    <mergeCell ref="B2:E2"/>
    <mergeCell ref="B3:E3"/>
    <mergeCell ref="B4:E4"/>
    <mergeCell ref="A8:E8"/>
    <mergeCell ref="A9:E9"/>
    <mergeCell ref="B6:E6"/>
    <mergeCell ref="D16:E16"/>
    <mergeCell ref="D29:E29"/>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13 A15 A33:A39 A40 A20:A28"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2 A1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B20:B28 B33:B40 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7"/>
  <sheetViews>
    <sheetView zoomScaleNormal="100" workbookViewId="0">
      <selection activeCell="C34" sqref="C34"/>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68" t="s">
        <v>109</v>
      </c>
      <c r="B1" s="168"/>
      <c r="C1" s="168"/>
      <c r="D1" s="168"/>
      <c r="E1" s="168"/>
      <c r="F1" s="24"/>
    </row>
    <row r="2" spans="1:6" ht="21" customHeight="1" x14ac:dyDescent="0.2">
      <c r="A2" s="4" t="s">
        <v>52</v>
      </c>
      <c r="B2" s="172" t="str">
        <f>'Summary and sign-off'!B2:F2</f>
        <v>Te Aho o Te Kahu, Cancer Control Agency</v>
      </c>
      <c r="C2" s="172"/>
      <c r="D2" s="172"/>
      <c r="E2" s="172"/>
      <c r="F2" s="24"/>
    </row>
    <row r="3" spans="1:6" ht="21" customHeight="1" x14ac:dyDescent="0.2">
      <c r="A3" s="4" t="s">
        <v>110</v>
      </c>
      <c r="B3" s="172" t="str">
        <f>'Summary and sign-off'!B3:F3</f>
        <v>Dr Diana Sarfati</v>
      </c>
      <c r="C3" s="172"/>
      <c r="D3" s="172"/>
      <c r="E3" s="172"/>
      <c r="F3" s="24"/>
    </row>
    <row r="4" spans="1:6" ht="21" customHeight="1" x14ac:dyDescent="0.2">
      <c r="A4" s="4" t="s">
        <v>111</v>
      </c>
      <c r="B4" s="172">
        <f>'Summary and sign-off'!B4:F4</f>
        <v>44378</v>
      </c>
      <c r="C4" s="172"/>
      <c r="D4" s="172"/>
      <c r="E4" s="172"/>
      <c r="F4" s="24"/>
    </row>
    <row r="5" spans="1:6" ht="21" customHeight="1" x14ac:dyDescent="0.2">
      <c r="A5" s="4" t="s">
        <v>112</v>
      </c>
      <c r="B5" s="172">
        <f>'Summary and sign-off'!B5:F5</f>
        <v>44742</v>
      </c>
      <c r="C5" s="172"/>
      <c r="D5" s="172"/>
      <c r="E5" s="172"/>
      <c r="F5" s="24"/>
    </row>
    <row r="6" spans="1:6" ht="21" customHeight="1" x14ac:dyDescent="0.2">
      <c r="A6" s="4" t="s">
        <v>113</v>
      </c>
      <c r="B6" s="166" t="s">
        <v>80</v>
      </c>
      <c r="C6" s="166"/>
      <c r="D6" s="166"/>
      <c r="E6" s="166"/>
      <c r="F6" s="34"/>
    </row>
    <row r="7" spans="1:6" ht="21" customHeight="1" x14ac:dyDescent="0.2">
      <c r="A7" s="4" t="s">
        <v>56</v>
      </c>
      <c r="B7" s="166" t="s">
        <v>83</v>
      </c>
      <c r="C7" s="166"/>
      <c r="D7" s="166"/>
      <c r="E7" s="166"/>
      <c r="F7" s="34"/>
    </row>
    <row r="8" spans="1:6" ht="35.25" customHeight="1" x14ac:dyDescent="0.2">
      <c r="A8" s="179" t="s">
        <v>147</v>
      </c>
      <c r="B8" s="179"/>
      <c r="C8" s="176"/>
      <c r="D8" s="176"/>
      <c r="E8" s="176"/>
      <c r="F8" s="24"/>
    </row>
    <row r="9" spans="1:6" ht="35.25" customHeight="1" x14ac:dyDescent="0.2">
      <c r="A9" s="183" t="s">
        <v>148</v>
      </c>
      <c r="B9" s="184"/>
      <c r="C9" s="184"/>
      <c r="D9" s="184"/>
      <c r="E9" s="184"/>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33">
        <v>44383</v>
      </c>
      <c r="B12" s="134">
        <v>500</v>
      </c>
      <c r="C12" s="138" t="s">
        <v>208</v>
      </c>
      <c r="D12" s="138" t="s">
        <v>207</v>
      </c>
      <c r="E12" s="139" t="s">
        <v>171</v>
      </c>
      <c r="F12" s="3"/>
    </row>
    <row r="13" spans="1:6" s="87" customFormat="1" x14ac:dyDescent="0.2">
      <c r="A13" s="137">
        <v>44414</v>
      </c>
      <c r="B13" s="134">
        <v>450</v>
      </c>
      <c r="C13" s="138" t="s">
        <v>200</v>
      </c>
      <c r="D13" s="138" t="s">
        <v>198</v>
      </c>
      <c r="E13" s="139" t="s">
        <v>171</v>
      </c>
      <c r="F13" s="3"/>
    </row>
    <row r="14" spans="1:6" s="87" customFormat="1" x14ac:dyDescent="0.2">
      <c r="A14" s="137">
        <v>44574</v>
      </c>
      <c r="B14" s="134">
        <v>907.43</v>
      </c>
      <c r="C14" s="138" t="s">
        <v>205</v>
      </c>
      <c r="D14" s="138" t="s">
        <v>206</v>
      </c>
      <c r="E14" s="139" t="s">
        <v>171</v>
      </c>
      <c r="F14" s="3"/>
    </row>
    <row r="15" spans="1:6" s="87" customFormat="1" ht="25.5" x14ac:dyDescent="0.2">
      <c r="A15" s="137">
        <v>44577</v>
      </c>
      <c r="B15" s="134">
        <v>1500</v>
      </c>
      <c r="C15" s="138" t="s">
        <v>199</v>
      </c>
      <c r="D15" s="138" t="s">
        <v>198</v>
      </c>
      <c r="E15" s="139" t="s">
        <v>171</v>
      </c>
      <c r="F15" s="3"/>
    </row>
    <row r="16" spans="1:6" s="87" customFormat="1" x14ac:dyDescent="0.2">
      <c r="A16" s="137">
        <v>44735</v>
      </c>
      <c r="B16" s="134">
        <v>2295</v>
      </c>
      <c r="C16" s="138" t="s">
        <v>197</v>
      </c>
      <c r="D16" s="138" t="s">
        <v>196</v>
      </c>
      <c r="E16" s="139" t="s">
        <v>171</v>
      </c>
      <c r="F16" s="3"/>
    </row>
    <row r="17" spans="1:6" s="87" customFormat="1" x14ac:dyDescent="0.2">
      <c r="A17" s="164">
        <v>44846</v>
      </c>
      <c r="B17" s="158">
        <v>152.16999999999999</v>
      </c>
      <c r="C17" s="161" t="s">
        <v>224</v>
      </c>
      <c r="D17" s="161" t="s">
        <v>216</v>
      </c>
      <c r="E17" s="162" t="s">
        <v>182</v>
      </c>
      <c r="F17" s="3"/>
    </row>
    <row r="18" spans="1:6" s="87" customFormat="1" hidden="1" x14ac:dyDescent="0.2">
      <c r="A18" s="137"/>
      <c r="B18" s="134"/>
      <c r="C18" s="138"/>
      <c r="D18" s="138"/>
      <c r="E18" s="139"/>
      <c r="F18" s="3"/>
    </row>
    <row r="19" spans="1:6" ht="34.5" customHeight="1" x14ac:dyDescent="0.2">
      <c r="A19" s="88" t="s">
        <v>151</v>
      </c>
      <c r="B19" s="97">
        <f>SUM(B11:B18)</f>
        <v>5804.6</v>
      </c>
      <c r="C19" s="106" t="str">
        <f>IF(SUBTOTAL(3,B11:B18)=SUBTOTAL(103,B11:B18),'Summary and sign-off'!$A$48,'Summary and sign-off'!$A$49)</f>
        <v>Check - there are no hidden rows with data</v>
      </c>
      <c r="D19" s="171" t="str">
        <f>IF('Summary and sign-off'!F59='Summary and sign-off'!F54,'Summary and sign-off'!A51,'Summary and sign-off'!A50)</f>
        <v>Check - each entry provides sufficient information</v>
      </c>
      <c r="E19" s="171"/>
      <c r="F19" s="37"/>
    </row>
    <row r="20" spans="1:6" ht="14.1" customHeight="1" x14ac:dyDescent="0.2">
      <c r="A20" s="38"/>
      <c r="B20" s="27"/>
      <c r="C20" s="20"/>
      <c r="D20" s="20"/>
      <c r="E20" s="20"/>
      <c r="F20" s="24"/>
    </row>
    <row r="21" spans="1:6" x14ac:dyDescent="0.2">
      <c r="A21" s="21" t="s">
        <v>152</v>
      </c>
      <c r="B21" s="20"/>
      <c r="C21" s="20"/>
      <c r="D21" s="20"/>
      <c r="E21" s="20"/>
      <c r="F21" s="24"/>
    </row>
    <row r="22" spans="1:6" ht="12.6" customHeight="1" x14ac:dyDescent="0.2">
      <c r="A22" s="23" t="s">
        <v>131</v>
      </c>
      <c r="B22" s="20"/>
      <c r="C22" s="20"/>
      <c r="D22" s="20"/>
      <c r="E22" s="20"/>
      <c r="F22" s="24"/>
    </row>
    <row r="23" spans="1:6" x14ac:dyDescent="0.2">
      <c r="A23" s="23" t="s">
        <v>79</v>
      </c>
      <c r="B23" s="25"/>
      <c r="C23" s="26"/>
      <c r="D23" s="26"/>
      <c r="E23" s="26"/>
      <c r="F23" s="27"/>
    </row>
    <row r="24" spans="1:6" x14ac:dyDescent="0.2">
      <c r="A24" s="31" t="s">
        <v>145</v>
      </c>
      <c r="B24" s="32"/>
      <c r="C24" s="27"/>
      <c r="D24" s="27"/>
      <c r="E24" s="27"/>
      <c r="F24" s="27"/>
    </row>
    <row r="25" spans="1:6" ht="12.75" customHeight="1" x14ac:dyDescent="0.2">
      <c r="A25" s="31" t="s">
        <v>146</v>
      </c>
      <c r="B25" s="39"/>
      <c r="C25" s="33"/>
      <c r="D25" s="33"/>
      <c r="E25" s="33"/>
      <c r="F25" s="33"/>
    </row>
    <row r="26" spans="1:6" x14ac:dyDescent="0.2">
      <c r="A26" s="38"/>
      <c r="B26" s="40"/>
      <c r="C26" s="20"/>
      <c r="D26" s="20"/>
      <c r="E26" s="20"/>
      <c r="F26" s="38"/>
    </row>
    <row r="27" spans="1:6" hidden="1" x14ac:dyDescent="0.2">
      <c r="A27" s="20"/>
      <c r="B27" s="20"/>
      <c r="C27" s="20"/>
      <c r="D27" s="20"/>
      <c r="E27" s="38"/>
    </row>
    <row r="28" spans="1:6" ht="12.75" hidden="1" customHeight="1" x14ac:dyDescent="0.2"/>
    <row r="29" spans="1:6" hidden="1" x14ac:dyDescent="0.2">
      <c r="A29" s="41"/>
      <c r="B29" s="41"/>
      <c r="C29" s="41"/>
      <c r="D29" s="41"/>
      <c r="E29" s="41"/>
      <c r="F29" s="24"/>
    </row>
    <row r="30" spans="1:6" hidden="1" x14ac:dyDescent="0.2">
      <c r="A30" s="41"/>
      <c r="B30" s="41"/>
      <c r="C30" s="41"/>
      <c r="D30" s="41"/>
      <c r="E30" s="41"/>
      <c r="F30" s="24"/>
    </row>
    <row r="31" spans="1:6" hidden="1" x14ac:dyDescent="0.2">
      <c r="A31" s="41"/>
      <c r="B31" s="41"/>
      <c r="C31" s="41"/>
      <c r="D31" s="41"/>
      <c r="E31" s="41"/>
      <c r="F31" s="24"/>
    </row>
    <row r="32" spans="1:6" hidden="1" x14ac:dyDescent="0.2">
      <c r="A32" s="41"/>
      <c r="B32" s="41"/>
      <c r="C32" s="41"/>
      <c r="D32" s="41"/>
      <c r="E32" s="41"/>
      <c r="F32" s="24"/>
    </row>
    <row r="33" spans="1:6" hidden="1" x14ac:dyDescent="0.2">
      <c r="A33" s="41"/>
      <c r="B33" s="41"/>
      <c r="C33" s="41"/>
      <c r="D33" s="41"/>
      <c r="E33" s="41"/>
      <c r="F33" s="24"/>
    </row>
    <row r="34" spans="1:6" x14ac:dyDescent="0.2"/>
    <row r="35" spans="1:6" x14ac:dyDescent="0.2"/>
    <row r="36" spans="1:6" x14ac:dyDescent="0.2"/>
    <row r="45" spans="1:6" x14ac:dyDescent="0.2"/>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sheetData>
  <sheetProtection sheet="1" formatCells="0" insertRows="0" deleteRows="0"/>
  <mergeCells count="10">
    <mergeCell ref="D19:E19"/>
    <mergeCell ref="B6:E6"/>
    <mergeCell ref="B5:E5"/>
    <mergeCell ref="B7:E7"/>
    <mergeCell ref="A1:E1"/>
    <mergeCell ref="B2:E2"/>
    <mergeCell ref="B3:E3"/>
    <mergeCell ref="B4:E4"/>
    <mergeCell ref="A9:E9"/>
    <mergeCell ref="A8:E8"/>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8"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84"/>
  <sheetViews>
    <sheetView zoomScale="80" zoomScaleNormal="80" workbookViewId="0">
      <selection activeCell="G12" sqref="G12"/>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7" ht="26.25" customHeight="1" x14ac:dyDescent="0.2">
      <c r="A1" s="168" t="s">
        <v>153</v>
      </c>
      <c r="B1" s="168"/>
      <c r="C1" s="168"/>
      <c r="D1" s="168"/>
      <c r="E1" s="168"/>
      <c r="F1" s="168"/>
    </row>
    <row r="2" spans="1:7" ht="21" customHeight="1" x14ac:dyDescent="0.2">
      <c r="A2" s="4" t="s">
        <v>52</v>
      </c>
      <c r="B2" s="172" t="str">
        <f>'Summary and sign-off'!B2:F2</f>
        <v>Te Aho o Te Kahu, Cancer Control Agency</v>
      </c>
      <c r="C2" s="172"/>
      <c r="D2" s="172"/>
      <c r="E2" s="172"/>
      <c r="F2" s="172"/>
    </row>
    <row r="3" spans="1:7" ht="21" customHeight="1" x14ac:dyDescent="0.2">
      <c r="A3" s="4" t="s">
        <v>110</v>
      </c>
      <c r="B3" s="172" t="str">
        <f>'Summary and sign-off'!B3:F3</f>
        <v>Dr Diana Sarfati</v>
      </c>
      <c r="C3" s="172"/>
      <c r="D3" s="172"/>
      <c r="E3" s="172"/>
      <c r="F3" s="172"/>
    </row>
    <row r="4" spans="1:7" ht="21" customHeight="1" x14ac:dyDescent="0.2">
      <c r="A4" s="4" t="s">
        <v>111</v>
      </c>
      <c r="B4" s="172">
        <f>'Summary and sign-off'!B4:F4</f>
        <v>44378</v>
      </c>
      <c r="C4" s="172"/>
      <c r="D4" s="172"/>
      <c r="E4" s="172"/>
      <c r="F4" s="172"/>
    </row>
    <row r="5" spans="1:7" ht="21" customHeight="1" x14ac:dyDescent="0.2">
      <c r="A5" s="4" t="s">
        <v>112</v>
      </c>
      <c r="B5" s="172">
        <f>'Summary and sign-off'!B5:F5</f>
        <v>44742</v>
      </c>
      <c r="C5" s="172"/>
      <c r="D5" s="172"/>
      <c r="E5" s="172"/>
      <c r="F5" s="172"/>
    </row>
    <row r="6" spans="1:7" ht="21" customHeight="1" x14ac:dyDescent="0.2">
      <c r="A6" s="4" t="s">
        <v>154</v>
      </c>
      <c r="B6" s="166" t="s">
        <v>80</v>
      </c>
      <c r="C6" s="166"/>
      <c r="D6" s="166"/>
      <c r="E6" s="166"/>
      <c r="F6" s="166"/>
    </row>
    <row r="7" spans="1:7" ht="21" customHeight="1" x14ac:dyDescent="0.2">
      <c r="A7" s="4" t="s">
        <v>56</v>
      </c>
      <c r="B7" s="166" t="s">
        <v>83</v>
      </c>
      <c r="C7" s="166"/>
      <c r="D7" s="166"/>
      <c r="E7" s="166"/>
      <c r="F7" s="166"/>
    </row>
    <row r="8" spans="1:7" ht="36" customHeight="1" x14ac:dyDescent="0.2">
      <c r="A8" s="179" t="s">
        <v>155</v>
      </c>
      <c r="B8" s="179"/>
      <c r="C8" s="179"/>
      <c r="D8" s="179"/>
      <c r="E8" s="179"/>
      <c r="F8" s="179"/>
    </row>
    <row r="9" spans="1:7" ht="36" customHeight="1" x14ac:dyDescent="0.2">
      <c r="A9" s="183" t="s">
        <v>156</v>
      </c>
      <c r="B9" s="184"/>
      <c r="C9" s="184"/>
      <c r="D9" s="184"/>
      <c r="E9" s="184"/>
      <c r="F9" s="184"/>
    </row>
    <row r="10" spans="1:7" ht="39" customHeight="1" x14ac:dyDescent="0.2">
      <c r="A10" s="35" t="s">
        <v>117</v>
      </c>
      <c r="B10" s="151" t="s">
        <v>157</v>
      </c>
      <c r="C10" s="151" t="s">
        <v>158</v>
      </c>
      <c r="D10" s="151" t="s">
        <v>159</v>
      </c>
      <c r="E10" s="151" t="s">
        <v>160</v>
      </c>
      <c r="F10" s="151" t="s">
        <v>161</v>
      </c>
    </row>
    <row r="11" spans="1:7" s="87" customFormat="1" hidden="1" x14ac:dyDescent="0.2">
      <c r="A11" s="133"/>
      <c r="B11" s="138"/>
      <c r="C11" s="140"/>
      <c r="D11" s="138"/>
      <c r="E11" s="141"/>
      <c r="F11" s="139"/>
    </row>
    <row r="12" spans="1:7" s="87" customFormat="1" ht="63.75" x14ac:dyDescent="0.2">
      <c r="A12" s="133">
        <v>44592</v>
      </c>
      <c r="B12" s="138" t="s">
        <v>217</v>
      </c>
      <c r="C12" s="140" t="s">
        <v>96</v>
      </c>
      <c r="D12" s="138" t="s">
        <v>218</v>
      </c>
      <c r="E12" s="141" t="s">
        <v>95</v>
      </c>
      <c r="F12" s="139" t="s">
        <v>223</v>
      </c>
    </row>
    <row r="13" spans="1:7" s="87" customFormat="1" ht="38.25" x14ac:dyDescent="0.2">
      <c r="A13" s="133">
        <v>44442</v>
      </c>
      <c r="B13" s="138" t="s">
        <v>201</v>
      </c>
      <c r="C13" s="140" t="s">
        <v>96</v>
      </c>
      <c r="D13" s="138" t="s">
        <v>202</v>
      </c>
      <c r="E13" s="141" t="s">
        <v>91</v>
      </c>
      <c r="F13" s="139" t="s">
        <v>180</v>
      </c>
    </row>
    <row r="14" spans="1:7" s="87" customFormat="1" hidden="1" x14ac:dyDescent="0.2">
      <c r="A14" s="133"/>
      <c r="B14" s="138"/>
      <c r="C14" s="140"/>
      <c r="D14" s="138"/>
      <c r="E14" s="141"/>
      <c r="F14" s="139"/>
    </row>
    <row r="15" spans="1:7" ht="34.5" customHeight="1" x14ac:dyDescent="0.2">
      <c r="A15" s="152" t="s">
        <v>162</v>
      </c>
      <c r="B15" s="153" t="s">
        <v>163</v>
      </c>
      <c r="C15" s="154">
        <f>C16+C17</f>
        <v>2</v>
      </c>
      <c r="D15" s="155" t="str">
        <f>IF(SUBTOTAL(3,C11:C14)=SUBTOTAL(103,C11:C14),'Summary and sign-off'!$A$48,'Summary and sign-off'!$A$49)</f>
        <v>Check - there are no hidden rows with data</v>
      </c>
      <c r="E15" s="171" t="str">
        <f>IF('Summary and sign-off'!F60='Summary and sign-off'!F54,'Summary and sign-off'!A52,'Summary and sign-off'!A50)</f>
        <v>Check - each entry provides sufficient information</v>
      </c>
      <c r="F15" s="171"/>
      <c r="G15" s="87"/>
    </row>
    <row r="16" spans="1:7" ht="25.5" customHeight="1" x14ac:dyDescent="0.25">
      <c r="A16" s="89"/>
      <c r="B16" s="90" t="s">
        <v>96</v>
      </c>
      <c r="C16" s="91">
        <f>COUNTIF(C11:C14,'Summary and sign-off'!A45)</f>
        <v>2</v>
      </c>
      <c r="D16" s="17"/>
      <c r="E16" s="18"/>
      <c r="F16" s="19"/>
    </row>
    <row r="17" spans="1:6" ht="25.5" customHeight="1" x14ac:dyDescent="0.25">
      <c r="A17" s="89"/>
      <c r="B17" s="90" t="s">
        <v>97</v>
      </c>
      <c r="C17" s="91">
        <f>COUNTIF(C11:C14,'Summary and sign-off'!A46)</f>
        <v>0</v>
      </c>
      <c r="D17" s="17"/>
      <c r="E17" s="18"/>
      <c r="F17" s="19"/>
    </row>
    <row r="18" spans="1:6" x14ac:dyDescent="0.2">
      <c r="A18" s="20"/>
      <c r="B18" s="21"/>
      <c r="C18" s="20"/>
      <c r="D18" s="22"/>
      <c r="E18" s="22"/>
      <c r="F18" s="20"/>
    </row>
    <row r="19" spans="1:6" x14ac:dyDescent="0.2">
      <c r="A19" s="21" t="s">
        <v>152</v>
      </c>
      <c r="B19" s="21"/>
      <c r="C19" s="21"/>
      <c r="D19" s="21"/>
      <c r="E19" s="21"/>
      <c r="F19" s="21"/>
    </row>
    <row r="20" spans="1:6" ht="12.6" customHeight="1" x14ac:dyDescent="0.2">
      <c r="A20" s="23" t="s">
        <v>131</v>
      </c>
      <c r="B20" s="20"/>
      <c r="C20" s="20"/>
      <c r="D20" s="20"/>
      <c r="E20" s="20"/>
      <c r="F20" s="24"/>
    </row>
    <row r="21" spans="1:6" x14ac:dyDescent="0.2">
      <c r="A21" s="23" t="s">
        <v>79</v>
      </c>
      <c r="B21" s="25"/>
      <c r="C21" s="26"/>
      <c r="D21" s="26"/>
      <c r="E21" s="26"/>
      <c r="F21" s="27"/>
    </row>
    <row r="22" spans="1:6" x14ac:dyDescent="0.2">
      <c r="A22" s="23" t="s">
        <v>164</v>
      </c>
      <c r="B22" s="28"/>
      <c r="C22" s="28"/>
      <c r="D22" s="28"/>
      <c r="E22" s="28"/>
      <c r="F22" s="28"/>
    </row>
    <row r="23" spans="1:6" ht="12.75" customHeight="1" x14ac:dyDescent="0.2">
      <c r="A23" s="23" t="s">
        <v>165</v>
      </c>
      <c r="B23" s="20"/>
      <c r="C23" s="20"/>
      <c r="D23" s="20"/>
      <c r="E23" s="20"/>
      <c r="F23" s="20"/>
    </row>
    <row r="24" spans="1:6" ht="12.95" customHeight="1" x14ac:dyDescent="0.2">
      <c r="A24" s="29" t="s">
        <v>166</v>
      </c>
      <c r="B24" s="30"/>
      <c r="C24" s="30"/>
      <c r="D24" s="30"/>
      <c r="E24" s="30"/>
      <c r="F24" s="30"/>
    </row>
    <row r="25" spans="1:6" x14ac:dyDescent="0.2">
      <c r="A25" s="31" t="s">
        <v>167</v>
      </c>
      <c r="B25" s="32"/>
      <c r="C25" s="27"/>
      <c r="D25" s="27"/>
      <c r="E25" s="27"/>
      <c r="F25" s="27"/>
    </row>
    <row r="26" spans="1:6" ht="12.75" customHeight="1" x14ac:dyDescent="0.2">
      <c r="A26" s="31" t="s">
        <v>146</v>
      </c>
      <c r="B26" s="23"/>
      <c r="C26" s="33"/>
      <c r="D26" s="33"/>
      <c r="E26" s="33"/>
      <c r="F26" s="33"/>
    </row>
    <row r="27" spans="1:6" ht="12.75" customHeight="1" x14ac:dyDescent="0.2">
      <c r="A27" s="23"/>
      <c r="B27" s="23"/>
      <c r="C27" s="33"/>
      <c r="D27" s="33"/>
      <c r="E27" s="33"/>
      <c r="F27" s="33"/>
    </row>
    <row r="28" spans="1:6" ht="12.75" hidden="1" customHeight="1" x14ac:dyDescent="0.2">
      <c r="A28" s="23"/>
      <c r="B28" s="23"/>
      <c r="C28" s="33"/>
      <c r="D28" s="33"/>
      <c r="E28" s="33"/>
      <c r="F28" s="33"/>
    </row>
    <row r="31" spans="1:6" hidden="1" x14ac:dyDescent="0.2">
      <c r="A31" s="21"/>
      <c r="B31" s="21"/>
      <c r="C31" s="21"/>
      <c r="D31" s="21"/>
      <c r="E31" s="21"/>
      <c r="F31" s="21"/>
    </row>
    <row r="32" spans="1:6" hidden="1" x14ac:dyDescent="0.2">
      <c r="A32" s="21"/>
      <c r="B32" s="21"/>
      <c r="C32" s="21"/>
      <c r="D32" s="21"/>
      <c r="E32" s="21"/>
      <c r="F32" s="21"/>
    </row>
    <row r="33" spans="1:6" hidden="1" x14ac:dyDescent="0.2">
      <c r="A33" s="21"/>
      <c r="B33" s="21"/>
      <c r="C33" s="21"/>
      <c r="D33" s="21"/>
      <c r="E33" s="21"/>
      <c r="F33" s="21"/>
    </row>
    <row r="34" spans="1:6" hidden="1" x14ac:dyDescent="0.2">
      <c r="A34" s="21"/>
      <c r="B34" s="21"/>
      <c r="C34" s="21"/>
      <c r="D34" s="21"/>
      <c r="E34" s="21"/>
      <c r="F34" s="21"/>
    </row>
    <row r="35" spans="1:6" hidden="1" x14ac:dyDescent="0.2">
      <c r="A35" s="21"/>
      <c r="B35" s="21"/>
      <c r="C35" s="21"/>
      <c r="D35" s="21"/>
      <c r="E35" s="21"/>
      <c r="F35" s="21"/>
    </row>
    <row r="48" spans="1:6" x14ac:dyDescent="0.2"/>
    <row r="49"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sheetData>
  <sheetProtection sheet="1" formatCells="0" insertRows="0" deleteRows="0"/>
  <dataConsolidate/>
  <mergeCells count="10">
    <mergeCell ref="E15:F15"/>
    <mergeCell ref="A8:F8"/>
    <mergeCell ref="A1:F1"/>
    <mergeCell ref="A9:F9"/>
    <mergeCell ref="B2:F2"/>
    <mergeCell ref="B3:F3"/>
    <mergeCell ref="B4:F4"/>
    <mergeCell ref="B7:F7"/>
    <mergeCell ref="B5:F5"/>
    <mergeCell ref="B6:F6"/>
  </mergeCells>
  <dataValidations xWindow="1668" yWindow="686"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3 A1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xWindow="1668" yWindow="686"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C11:C14</xm:sqref>
        </x14:dataValidation>
        <x14:dataValidation type="list" errorStyle="information" operator="greaterThan" allowBlank="1" showInputMessage="1" prompt="Provide specific $ value if possible" xr:uid="{00000000-0002-0000-0500-000003000000}">
          <x14:formula1>
            <xm:f>'Summary and sign-off'!$A$39:$A$44</xm:f>
          </x14:formula1>
          <xm:sqref>E11:E14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99" ma:contentTypeDescription="" ma:contentTypeScope="" ma:versionID="699770b491cfce24a26714b4b57606e3">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EB7A5734-7334-412D-8E40-E932ACB4F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Hospitality</vt:lpstr>
      <vt:lpstr>Travel</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Jordan Jansen</cp:lastModifiedBy>
  <cp:revision/>
  <dcterms:created xsi:type="dcterms:W3CDTF">2010-10-17T20:59:02Z</dcterms:created>
  <dcterms:modified xsi:type="dcterms:W3CDTF">2022-08-03T22:23:50Z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