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mohgovtnz-my.sharepoint.com/personal/shirlee_wilton_health_govt_nz/Documents/Desktop/Finance/Budgets/CE expenses reprts/2024 25/"/>
    </mc:Choice>
  </mc:AlternateContent>
  <xr:revisionPtr revIDLastSave="54" documentId="8_{446F16DF-141E-4245-9B1A-8164BAE1148B}" xr6:coauthVersionLast="47" xr6:coauthVersionMax="47" xr10:uidLastSave="{6F5E80BE-6FA0-4381-9D17-4458A415D22E}"/>
  <bookViews>
    <workbookView xWindow="28680" yWindow="-120" windowWidth="29040" windowHeight="15840" xr2:uid="{00000000-000D-0000-FFFF-FFFF00000000}"/>
  </bookViews>
  <sheets>
    <sheet name="Summary and sign-off" sheetId="13" r:id="rId1"/>
    <sheet name="Travel" sheetId="1" r:id="rId2"/>
    <sheet name="Hospitality" sheetId="2" r:id="rId3"/>
    <sheet name="All other expenses" sheetId="3" r:id="rId4"/>
    <sheet name="Gifts and benefits" sheetId="4" r:id="rId5"/>
  </sheets>
  <externalReferences>
    <externalReference r:id="rId6"/>
  </externalReferences>
  <definedNames>
    <definedName name="_xlnm.Print_Area" localSheetId="3">'All other expenses'!$A$1:$E$31</definedName>
    <definedName name="_xlnm.Print_Area" localSheetId="4">'Gifts and benefits'!$A$1:$F$36</definedName>
    <definedName name="_xlnm.Print_Area" localSheetId="2">Hospitality!$A$1:$E$32</definedName>
    <definedName name="_xlnm.Print_Area" localSheetId="0">'Summary and sign-off'!$A$1:$F$23</definedName>
    <definedName name="_xlnm.Print_Area" localSheetId="1">Travel!$A$1:$E$98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3" l="1"/>
  <c r="D25" i="4" l="1"/>
  <c r="C25" i="3"/>
  <c r="C25" i="2"/>
  <c r="C69" i="1"/>
  <c r="C87" i="1"/>
  <c r="C22" i="1"/>
  <c r="E60" i="13" l="1"/>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87" i="1" s="1"/>
  <c r="F56" i="13"/>
  <c r="D69" i="1" s="1"/>
  <c r="F55" i="13"/>
  <c r="D22" i="1" s="1"/>
  <c r="C16" i="13" l="1"/>
  <c r="C17" i="13"/>
  <c r="B5" i="4" l="1"/>
  <c r="B4" i="4"/>
  <c r="B5" i="3"/>
  <c r="B4" i="3"/>
  <c r="B5" i="2"/>
  <c r="B4" i="2"/>
  <c r="B5" i="1"/>
  <c r="B4" i="1"/>
  <c r="C15" i="13" l="1"/>
  <c r="F12" i="13" l="1"/>
  <c r="C25" i="4"/>
  <c r="F11" i="13" s="1"/>
  <c r="F13" i="13" l="1"/>
  <c r="B87" i="1"/>
  <c r="B17" i="13" s="1"/>
  <c r="B69" i="1"/>
  <c r="B16" i="13" s="1"/>
  <c r="B22" i="1"/>
  <c r="B15" i="13" s="1"/>
  <c r="B25" i="3" l="1"/>
  <c r="B13" i="13" s="1"/>
  <c r="B25" i="2"/>
  <c r="B12" i="13" s="1"/>
  <c r="B11" i="13" l="1"/>
  <c r="B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<sst xmlns="http://schemas.openxmlformats.org/spreadsheetml/2006/main" count="375" uniqueCount="210">
  <si>
    <t>Hospitality</t>
  </si>
  <si>
    <t>Gifts and benefits</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</si>
  <si>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</si>
  <si>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</si>
  <si>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</si>
  <si>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</si>
  <si>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</si>
  <si>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</si>
  <si>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</si>
  <si>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</si>
  <si>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</si>
  <si>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</si>
  <si>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</si>
  <si>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</si>
  <si>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</si>
  <si>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</si>
  <si>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</si>
  <si>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</si>
  <si>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</si>
  <si>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</si>
  <si>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</si>
  <si>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</si>
  <si>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</si>
  <si>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</si>
  <si>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</si>
  <si>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</si>
  <si>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</si>
  <si>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</si>
  <si>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</si>
  <si>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</si>
  <si>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</si>
  <si>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</si>
  <si>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</si>
  <si>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</si>
  <si>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</si>
  <si>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</si>
  <si>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</si>
  <si>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</si>
  <si>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</si>
  <si>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</si>
  <si>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</si>
  <si>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</si>
  <si>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</si>
  <si>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</si>
  <si>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</si>
  <si>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</si>
  <si>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</si>
  <si>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</si>
  <si>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</si>
  <si>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</si>
  <si>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</si>
  <si>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</si>
  <si>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</si>
  <si>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</si>
  <si>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</si>
  <si>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</si>
  <si>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</si>
  <si>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</si>
  <si>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</si>
  <si>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</si>
  <si>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</si>
  <si>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</si>
  <si>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</si>
  <si>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</si>
  <si>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</si>
  <si>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</si>
  <si>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</si>
  <si>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</si>
  <si>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</si>
  <si>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</si>
  <si>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</si>
  <si>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</si>
  <si>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</si>
  <si>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</si>
  <si>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</si>
  <si>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</si>
  <si>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</si>
  <si>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</si>
  <si>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</si>
  <si>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</si>
  <si>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</si>
  <si>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</si>
  <si>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</si>
  <si>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</si>
  <si>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</si>
  <si>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</si>
  <si>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</si>
  <si>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</si>
  <si>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</si>
  <si>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</si>
  <si>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</si>
  <si>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</si>
  <si>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</si>
  <si>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</si>
  <si>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</si>
  <si>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</si>
  <si>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</si>
  <si>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</si>
  <si>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</si>
  <si>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</si>
  <si>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</si>
  <si>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</si>
  <si>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</si>
  <si>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</si>
  <si>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</si>
  <si>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</si>
  <si>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</si>
  <si>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</si>
  <si>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</si>
  <si>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</si>
  <si>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</si>
  <si>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</si>
  <si>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</si>
  <si>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</si>
  <si>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</si>
  <si>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</si>
  <si>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</si>
  <si>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</si>
  <si>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</si>
  <si>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</si>
  <si>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</si>
  <si>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</si>
  <si>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Rami Rahal</t>
  </si>
  <si>
    <t>Cancer Control Agency - Te Aho o Te Kahu</t>
  </si>
  <si>
    <t>14/09/2024 - 22/09/2024</t>
  </si>
  <si>
    <t>World Cancer Congress - Geneva</t>
  </si>
  <si>
    <t>Flights including fees</t>
  </si>
  <si>
    <t>Geneva</t>
  </si>
  <si>
    <t>15/09/2024 - 20/09/2024</t>
  </si>
  <si>
    <t>Hotel including fees</t>
  </si>
  <si>
    <t>9/14/2024</t>
  </si>
  <si>
    <t>World Cancer Congress - Geneva - Taxi to airport in Wellington</t>
  </si>
  <si>
    <t>Taxi</t>
  </si>
  <si>
    <t>Wellington</t>
  </si>
  <si>
    <t>9/20/2024</t>
  </si>
  <si>
    <t>World Cancer Congress - Geneva - Hotel</t>
  </si>
  <si>
    <t>Hotel</t>
  </si>
  <si>
    <t>11/18/2024</t>
  </si>
  <si>
    <t>Christchurch</t>
  </si>
  <si>
    <t>Christchurch, Dunedin, Invercargill</t>
  </si>
  <si>
    <t>Relates to travel 10/11 April changed in July</t>
  </si>
  <si>
    <t>Gisborne</t>
  </si>
  <si>
    <t>16/10/2024 - 21/10/2024</t>
  </si>
  <si>
    <t xml:space="preserve">Conference NZSO 17/19 October &amp; Meetings 16 &amp; 21 October </t>
  </si>
  <si>
    <t>Auckland</t>
  </si>
  <si>
    <t>31/07/2024 - 2/08/2024</t>
  </si>
  <si>
    <t>7/31/2024</t>
  </si>
  <si>
    <t>Regional site visit - Christchurch</t>
  </si>
  <si>
    <t>4/08/2024 - 06/08/2024</t>
  </si>
  <si>
    <t>Dunedin</t>
  </si>
  <si>
    <t>9/22/2024</t>
  </si>
  <si>
    <t>10/16/2024</t>
  </si>
  <si>
    <t>10/21/2024</t>
  </si>
  <si>
    <t xml:space="preserve">Regional site visit - Christchurch </t>
  </si>
  <si>
    <t>Taxi to Wellington Airport - Nelson Hospital visit and stakeholder meetings.</t>
  </si>
  <si>
    <t>Taxi to Christchurch Airport - Southern Hub Regional site visit</t>
  </si>
  <si>
    <t xml:space="preserve">Return taxi from Wellington Airport from Southern Hub Regional visit. </t>
  </si>
  <si>
    <t xml:space="preserve">Taxi to Wellington airport to attend NZSO conference in Auckland </t>
  </si>
  <si>
    <t>Taxi Auckland Airport to Starship Hospital for meetings with stakeholders</t>
  </si>
  <si>
    <t>Taxi from Starship Hospital to Auckland accommodation</t>
  </si>
  <si>
    <t>Taxi to Auckland Airport following meeting at North Shore with Regional Director, Hospital and Specialist Services: of Waitemata ADHB</t>
  </si>
  <si>
    <t xml:space="preserve">Taxi from Wellington Airport to residence upon return from Auckland Visits. </t>
  </si>
  <si>
    <t>Return taxi to residence from Wellington Airport Geneva conference.</t>
  </si>
  <si>
    <t xml:space="preserve">Dates for this travel were cancelled due to stakeholder changes, flights changed to March 2025 to attend and speak at conference “In pursuit of cancer research and innovation breakthroughs’ </t>
  </si>
  <si>
    <t xml:space="preserve">Return taxi from Wellington Airport after Invercargill visit. </t>
  </si>
  <si>
    <t>Flights ChCh/Dunedin/Invercargil - stakeholder meeting</t>
  </si>
  <si>
    <t xml:space="preserve">Relates to Hospital visit in Gisborne for stakeholder meetings 0 travel changed to 10/11 April departing on 10 April) </t>
  </si>
  <si>
    <t>8/15/2024</t>
  </si>
  <si>
    <t>10/15/2024</t>
  </si>
  <si>
    <t>10/30/2024</t>
  </si>
  <si>
    <t xml:space="preserve">Attended a Conference: Uhi Tai-He hui tau </t>
  </si>
  <si>
    <t xml:space="preserve">Travel to Wellington Airport to attend meetings in Dunedin with stakeholders. </t>
  </si>
  <si>
    <t>Registration to attend and speak at NZSO conference in Auckland</t>
  </si>
  <si>
    <t>Conference Fees</t>
  </si>
  <si>
    <t>Registration for Rami Rahal for two day hui : Uhi Tai-He hui tau on 5/6 November 2024</t>
  </si>
  <si>
    <t>11/15/2024</t>
  </si>
  <si>
    <t xml:space="preserve">Registration for In Pursuit of Cancer Research &amp; Innovation Breakthroughs conference, day 2.  Day 1 is free as Rami is speaking. </t>
  </si>
  <si>
    <t>‘Indigenous and Tribal Peoples and Cancer’ Book</t>
  </si>
  <si>
    <t>Books</t>
  </si>
  <si>
    <t xml:space="preserve">Taxi to Simpl House for meeting Pharmac </t>
  </si>
  <si>
    <t>Taxi to Newtown for meeting at Wellington Hospital</t>
  </si>
  <si>
    <t xml:space="preserve">Return taxi from Wellington Hospital </t>
  </si>
  <si>
    <t xml:space="preserve">Taxi to Rydges Wellington Airport for Cancer Research Action hui) </t>
  </si>
  <si>
    <t>Taxi to residence after attanding  Uhi Tai hui at Wellington Convention Centre</t>
  </si>
  <si>
    <t xml:space="preserve">Taxi from Auckland accommodation to Auckland Regional Hub office. </t>
  </si>
  <si>
    <t>WADESTOWN/WILTON to WELLINGTON AIRPORT - Taxi to airport - Southern Hub meeting, and also Christchurch Oncology meeting.</t>
  </si>
  <si>
    <t>WELLINGTON AIRPORT to WADESTOWN/WILTON - Westcoast - Te Aho o Te Kahu (Cancer Control Agency) -  Visit to Te Tai o Poutini</t>
  </si>
  <si>
    <t xml:space="preserve">WADESTOWN/WILTON to WELLINGTON AIRPORT - Taxi to airport - traveling to ChCh - In Pursuit - Cancer Research and Innovation Breakthroughs Conference (Guest speaker: Dr Shane Reti) </t>
  </si>
  <si>
    <t>EDGEWARE to CHRISTCHURCH AIRPORT - Stakeholder meetings</t>
  </si>
  <si>
    <t>WELLINGTON AIRPORT to WADESTOWN/WILTON - Stakeholder meetings</t>
  </si>
  <si>
    <t>WADESTOWN/WILTON to WELLINGTON AIRPORT - Taxi to Rydges for Cancer Network F2F hui.</t>
  </si>
  <si>
    <t>WELLINGTON AIRPORT to WADESTOWN/WILTON  - Taxi -home from Rydges Airport after Cancer Network F2F Hui</t>
  </si>
  <si>
    <t>5/03/2025 to 7/03/2025</t>
  </si>
  <si>
    <t>Stakeholder meetings</t>
  </si>
  <si>
    <t>5/03/2025 to 09/03/2025</t>
  </si>
  <si>
    <t>24/02/2025 - 25/02/2025</t>
  </si>
  <si>
    <t>Westcoast - Te Aho o Te Kahu (Cancer Control Agency) -  Visit to Te Tai o Poutini. Cancelled due to weather.</t>
  </si>
  <si>
    <t xml:space="preserve">Westcoast - Te Aho o Te Kahu (Cancer Control Agency) -  Visit to Te Tai o Poutini. </t>
  </si>
  <si>
    <t xml:space="preserve">In person hui with stakeholders He Ahuru Mowai   </t>
  </si>
  <si>
    <t>Hamilton</t>
  </si>
  <si>
    <t>INTERNATIONAL to HOSPITAL - Taxi to meeting in ChCh - Southern Hub meeting, and also Christchurch Oncology meeting.</t>
  </si>
  <si>
    <t xml:space="preserve">INTERNATIONAL to PAPANUI - Taxi-In Pursuit - Cancer Research and Innovation Breakthroughs Conference </t>
  </si>
  <si>
    <t>Lunch With Professor Dorothy Keefe - CEO of Cancer Australia.</t>
  </si>
  <si>
    <t>Catering</t>
  </si>
  <si>
    <t>New Zealand Society Of Oncology Conference In Ōtepoti Dunedin.</t>
  </si>
  <si>
    <t>Domestic Conference Fees</t>
  </si>
  <si>
    <t xml:space="preserve">In Pursuit Registration Refunded: Rami Was Speaker </t>
  </si>
  <si>
    <t xml:space="preserve">This Is A Refund Of Fee We Paid For Rami'S Registration. This Was An Error On The Conference Organisers Part. As A Speaker, He Was Not Due To Pay For A Registration.  </t>
  </si>
  <si>
    <t>This disclosure has been approved by the Chief Executive</t>
  </si>
  <si>
    <t>Nicola Hill - Deputy Chief Executive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</si>
</sst>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 numFmtId="169" formatCode="d/mm/yyyy;@"/>
  </numFmts>
  <fonts count="31"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
      <b/>
      <sz val="10"/>
      <color rgb="FF0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rgb="FFCCFFCC"/>
        <bgColor rgb="FF000000"/>
      </patternFill>
    </fill>
  </fills>
  <borders count="19">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diagonal/>
    </border>
    <border>
      <left style="thin">
        <color rgb="FFBFBFBF"/>
      </left>
      <right/>
      <top/>
      <bottom style="thin">
        <color rgb="FFBFBFBF"/>
      </bottom>
      <diagonal/>
    </border>
  </borders>
  <cellStyleXfs count="2">
    <xf numFmtId="0" fontId="0" fillId="0" borderId="0"/>
    <xf numFmtId="165" fontId="19" fillId="0" borderId="0" applyFont="0" applyFill="0" applyBorder="0" applyAlignment="0" applyProtection="0"/>
  </cellStyleXfs>
  <cellXfs count="152">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0" fontId="11" fillId="11" borderId="10" xfId="0" applyFont="1" applyFill="1" applyBorder="1" applyAlignment="1" applyProtection="1">
      <alignment horizontal="left" vertical="center"/>
      <protection locked="0"/>
    </xf>
    <xf numFmtId="8" fontId="17" fillId="11" borderId="11" xfId="0" applyNumberFormat="1" applyFont="1" applyFill="1" applyBorder="1" applyAlignment="1" applyProtection="1">
      <alignment vertical="center" wrapText="1"/>
      <protection locked="0"/>
    </xf>
    <xf numFmtId="0" fontId="11" fillId="11" borderId="11" xfId="0" applyFont="1" applyFill="1" applyBorder="1" applyAlignment="1" applyProtection="1">
      <alignment vertical="center" wrapText="1"/>
      <protection locked="0"/>
    </xf>
    <xf numFmtId="0" fontId="11" fillId="11" borderId="12" xfId="0" applyFont="1" applyFill="1" applyBorder="1" applyAlignment="1" applyProtection="1">
      <alignment vertical="center" wrapText="1"/>
      <protection locked="0"/>
    </xf>
    <xf numFmtId="0" fontId="30" fillId="11" borderId="13" xfId="0" applyFont="1" applyFill="1" applyBorder="1" applyAlignment="1" applyProtection="1">
      <alignment vertical="center" wrapText="1"/>
      <protection locked="0"/>
    </xf>
    <xf numFmtId="14" fontId="11" fillId="11" borderId="10" xfId="0" applyNumberFormat="1" applyFont="1" applyFill="1" applyBorder="1" applyAlignment="1" applyProtection="1">
      <alignment horizontal="left" vertical="center"/>
      <protection locked="0"/>
    </xf>
    <xf numFmtId="8" fontId="11" fillId="11" borderId="11" xfId="0" applyNumberFormat="1" applyFont="1" applyFill="1" applyBorder="1" applyAlignment="1" applyProtection="1">
      <alignment vertical="center" wrapText="1"/>
      <protection locked="0"/>
    </xf>
    <xf numFmtId="0" fontId="11" fillId="11" borderId="14" xfId="0" applyFont="1" applyFill="1" applyBorder="1" applyAlignment="1" applyProtection="1">
      <alignment vertical="center" wrapText="1"/>
      <protection locked="0"/>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167" fontId="9" fillId="0" borderId="2" xfId="0" applyNumberFormat="1" applyFont="1" applyBorder="1" applyAlignment="1">
      <alignment horizontal="left"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11" fillId="11" borderId="15" xfId="0" applyFont="1" applyFill="1" applyBorder="1" applyAlignment="1" applyProtection="1">
      <alignment horizontal="left" vertical="center"/>
      <protection locked="0"/>
    </xf>
    <xf numFmtId="0" fontId="11" fillId="11" borderId="16" xfId="0" applyFont="1" applyFill="1" applyBorder="1" applyAlignment="1" applyProtection="1">
      <alignment horizontal="left" vertical="center"/>
      <protection locked="0"/>
    </xf>
    <xf numFmtId="8" fontId="11" fillId="11" borderId="13" xfId="0" applyNumberFormat="1" applyFont="1" applyFill="1" applyBorder="1" applyAlignment="1" applyProtection="1">
      <alignment vertical="center" wrapText="1"/>
      <protection locked="0"/>
    </xf>
    <xf numFmtId="8" fontId="11" fillId="11" borderId="14" xfId="0" applyNumberFormat="1" applyFont="1" applyFill="1" applyBorder="1" applyAlignment="1" applyProtection="1">
      <alignment vertical="center" wrapText="1"/>
      <protection locked="0"/>
    </xf>
    <xf numFmtId="0" fontId="11" fillId="11" borderId="13" xfId="0" applyFont="1" applyFill="1" applyBorder="1" applyAlignment="1" applyProtection="1">
      <alignment vertical="center" wrapText="1"/>
      <protection locked="0"/>
    </xf>
    <xf numFmtId="0" fontId="11" fillId="11" borderId="14" xfId="0" applyFont="1" applyFill="1" applyBorder="1" applyAlignment="1" applyProtection="1">
      <alignment vertical="center" wrapText="1"/>
      <protection locked="0"/>
    </xf>
    <xf numFmtId="0" fontId="11" fillId="11" borderId="17" xfId="0" applyFont="1" applyFill="1" applyBorder="1" applyAlignment="1" applyProtection="1">
      <alignment vertical="center" wrapText="1"/>
      <protection locked="0"/>
    </xf>
    <xf numFmtId="0" fontId="11" fillId="11" borderId="18" xfId="0" applyFont="1" applyFill="1" applyBorder="1" applyAlignment="1" applyProtection="1">
      <alignment vertical="center" wrapText="1"/>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169" fontId="11" fillId="10" borderId="3" xfId="0" applyNumberFormat="1" applyFont="1" applyFill="1" applyBorder="1" applyAlignment="1" applyProtection="1">
      <alignment horizontal="left" vertical="center"/>
      <protection locked="0"/>
    </xf>
    <xf numFmtId="14" fontId="11" fillId="10" borderId="3" xfId="0" applyNumberFormat="1" applyFont="1" applyFill="1" applyBorder="1" applyAlignment="1" applyProtection="1">
      <alignment vertical="center"/>
      <protection locked="0"/>
    </xf>
    <xf numFmtId="0" fontId="0" fillId="10" borderId="4" xfId="0" applyFill="1" applyBorder="1" applyAlignment="1" applyProtection="1">
      <alignment vertical="center"/>
      <protection locked="0"/>
    </xf>
  </cellXfs>
  <cellStyles count="2">
    <cellStyle name="Currency" xfId="1" builtinId="4"/>
    <cellStyle name="Normal" xfId="0" builtinId="0"/>
  </cellStyles>
  <dxfs count="4">
    <dxf>
      <font>
        <color theme="1" tint="0.499984740745262"/>
      </font>
      <fill>
        <patternFill>
          <bgColor rgb="FFCCFFCC"/>
        </patternFill>
      </fill>
    </dxf>
    <dxf>
      <font>
        <color theme="1" tint="0.499984740745262"/>
      </font>
      <fill>
        <patternFill>
          <bgColor rgb="FFCCFFCC"/>
        </patternFill>
      </fill>
    </dxf>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hgovtnz-my.sharepoint.com/personal/shirlee_wilton_health_govt_nz/Documents/Desktop/Finance/Budgets/CE%20expenses%20reprts/2024%2025/Amended%20-%20FINAL%20-%20CE%20Expenses%20-%201%20January%20-%2030%20June%202025.xlsx" TargetMode="External"/><Relationship Id="rId1" Type="http://schemas.openxmlformats.org/officeDocument/2006/relationships/externalLinkPath" Target="Amended%20-%20FINAL%20-%20CE%20Expenses%20-%201%20January%20-%2030%20Jun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for agencies"/>
      <sheetName val="Summary and sign-off"/>
      <sheetName val="Travel"/>
      <sheetName val="Hospitality"/>
      <sheetName val="All other expenses"/>
      <sheetName val="Gifts and benefits"/>
    </sheetNames>
    <sheetDataSet>
      <sheetData sheetId="0"/>
      <sheetData sheetId="1"/>
      <sheetData sheetId="2">
        <row r="7">
          <cell r="B7" t="str">
            <v>Data and totals on this worksheet checked and confirmed</v>
          </cell>
        </row>
      </sheetData>
      <sheetData sheetId="3">
        <row r="7">
          <cell r="B7" t="str">
            <v>Data and totals on this worksheet checked and confirmed</v>
          </cell>
        </row>
      </sheetData>
      <sheetData sheetId="4">
        <row r="7">
          <cell r="B7" t="str">
            <v>Data and totals on this worksheet checked and confirmed</v>
          </cell>
        </row>
      </sheetData>
      <sheetData sheetId="5">
        <row r="7">
          <cell r="B7" t="str">
            <v>Data and totals on this worksheet checked and confirmed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topLeftCell="A4" zoomScaleNormal="100" workbookViewId="0">
      <selection activeCell="E16" sqref="E16"/>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23" t="s">
        <v>2</v>
      </c>
      <c r="B1" s="123"/>
      <c r="C1" s="123"/>
      <c r="D1" s="123"/>
      <c r="E1" s="123"/>
      <c r="F1" s="123"/>
      <c r="G1" s="17"/>
      <c r="H1" s="17"/>
      <c r="I1" s="17"/>
      <c r="J1" s="17"/>
      <c r="K1" s="17"/>
    </row>
    <row r="2" spans="1:11" ht="21" customHeight="1" x14ac:dyDescent="0.25">
      <c r="A2" s="3" t="s">
        <v>3</v>
      </c>
      <c r="B2" s="124" t="s">
        <v>123</v>
      </c>
      <c r="C2" s="124"/>
      <c r="D2" s="124"/>
      <c r="E2" s="124"/>
      <c r="F2" s="124"/>
      <c r="G2" s="17"/>
      <c r="H2" s="17"/>
      <c r="I2" s="17"/>
      <c r="J2" s="17"/>
      <c r="K2" s="17"/>
    </row>
    <row r="3" spans="1:11" ht="15.5" x14ac:dyDescent="0.25">
      <c r="A3" s="3" t="s">
        <v>4</v>
      </c>
      <c r="B3" s="124" t="s">
        <v>122</v>
      </c>
      <c r="C3" s="124"/>
      <c r="D3" s="124"/>
      <c r="E3" s="124"/>
      <c r="F3" s="124"/>
      <c r="G3" s="17"/>
      <c r="H3" s="17"/>
      <c r="I3" s="17"/>
      <c r="J3" s="17"/>
      <c r="K3" s="17"/>
    </row>
    <row r="4" spans="1:11" ht="21" customHeight="1" x14ac:dyDescent="0.25">
      <c r="A4" s="3" t="s">
        <v>5</v>
      </c>
      <c r="B4" s="125">
        <v>45474</v>
      </c>
      <c r="C4" s="125"/>
      <c r="D4" s="125"/>
      <c r="E4" s="125"/>
      <c r="F4" s="125"/>
      <c r="G4" s="17"/>
      <c r="H4" s="17"/>
      <c r="I4" s="17"/>
      <c r="J4" s="17"/>
      <c r="K4" s="17"/>
    </row>
    <row r="5" spans="1:11" ht="21" customHeight="1" x14ac:dyDescent="0.25">
      <c r="A5" s="3" t="s">
        <v>6</v>
      </c>
      <c r="B5" s="125">
        <v>45838</v>
      </c>
      <c r="C5" s="125"/>
      <c r="D5" s="125"/>
      <c r="E5" s="125"/>
      <c r="F5" s="125"/>
      <c r="G5" s="17"/>
      <c r="H5" s="17"/>
      <c r="I5" s="17"/>
      <c r="J5" s="17"/>
      <c r="K5" s="17"/>
    </row>
    <row r="6" spans="1:11" ht="21" customHeight="1" x14ac:dyDescent="0.25">
      <c r="A6" s="3" t="s">
        <v>7</v>
      </c>
      <c r="B6" s="122" t="str">
        <f>IF(AND([1]Travel!B7&lt;&gt;A30,[1]Hospitality!B7&lt;&gt;A30,'[1]All other expenses'!B7&lt;&gt;A30,'[1]Gifts and benefits'!B7&lt;&gt;A30),A31,IF(AND([1]Travel!B7=A30,[1]Hospitality!B7=A30,'[1]All other expenses'!B7=A30,'[1]Gifts and benefits'!B7=A30),A33,A32))</f>
        <v>Data and totals checked on all sheets</v>
      </c>
      <c r="C6" s="122"/>
      <c r="D6" s="122"/>
      <c r="E6" s="122"/>
      <c r="F6" s="122"/>
      <c r="G6" s="23"/>
      <c r="H6" s="17"/>
      <c r="I6" s="17"/>
      <c r="J6" s="17"/>
      <c r="K6" s="17"/>
    </row>
    <row r="7" spans="1:11" ht="31" customHeight="1" x14ac:dyDescent="0.25">
      <c r="A7" s="3" t="s">
        <v>8</v>
      </c>
      <c r="B7" s="121" t="s">
        <v>208</v>
      </c>
      <c r="C7" s="121"/>
      <c r="D7" s="121"/>
      <c r="E7" s="121"/>
      <c r="F7" s="121"/>
      <c r="G7" s="23"/>
      <c r="H7" s="17"/>
      <c r="I7" s="17"/>
      <c r="J7" s="17"/>
      <c r="K7" s="17"/>
    </row>
    <row r="8" spans="1:11" ht="25.5" customHeight="1" x14ac:dyDescent="0.25">
      <c r="A8" s="3" t="s">
        <v>10</v>
      </c>
      <c r="B8" s="121" t="s">
        <v>209</v>
      </c>
      <c r="C8" s="121"/>
      <c r="D8" s="121"/>
      <c r="E8" s="121"/>
      <c r="F8" s="121"/>
      <c r="G8" s="23"/>
      <c r="H8" s="17"/>
      <c r="I8" s="17"/>
      <c r="J8" s="17"/>
      <c r="K8" s="17"/>
    </row>
    <row r="9" spans="1:11" ht="66.75" customHeight="1" x14ac:dyDescent="0.25">
      <c r="A9" s="120" t="s">
        <v>12</v>
      </c>
      <c r="B9" s="120"/>
      <c r="C9" s="120"/>
      <c r="D9" s="120"/>
      <c r="E9" s="120"/>
      <c r="F9" s="120"/>
      <c r="G9" s="23"/>
      <c r="H9" s="17"/>
      <c r="I9" s="17"/>
      <c r="J9" s="17"/>
      <c r="K9" s="17"/>
    </row>
    <row r="10" spans="1:11" s="77" customFormat="1" ht="36" customHeight="1" x14ac:dyDescent="0.3">
      <c r="A10" s="71" t="s">
        <v>13</v>
      </c>
      <c r="B10" s="72" t="s">
        <v>14</v>
      </c>
      <c r="C10" s="72" t="s">
        <v>15</v>
      </c>
      <c r="D10" s="73"/>
      <c r="E10" s="74" t="s">
        <v>1</v>
      </c>
      <c r="F10" s="75" t="s">
        <v>16</v>
      </c>
      <c r="G10" s="76"/>
      <c r="H10" s="76"/>
      <c r="I10" s="76"/>
      <c r="J10" s="76"/>
      <c r="K10" s="76"/>
    </row>
    <row r="11" spans="1:11" ht="27.75" customHeight="1" x14ac:dyDescent="0.35">
      <c r="A11" s="8" t="s">
        <v>17</v>
      </c>
      <c r="B11" s="45">
        <f>B15+B16+B17</f>
        <v>20341.02</v>
      </c>
      <c r="C11" s="51" t="s">
        <v>33</v>
      </c>
      <c r="D11" s="6"/>
      <c r="E11" s="8" t="s">
        <v>18</v>
      </c>
      <c r="F11" s="33">
        <f>'Gifts and benefits'!C25</f>
        <v>0</v>
      </c>
      <c r="G11" s="29"/>
      <c r="H11" s="29"/>
      <c r="I11" s="29"/>
      <c r="J11" s="29"/>
      <c r="K11" s="29"/>
    </row>
    <row r="12" spans="1:11" ht="27.75" customHeight="1" x14ac:dyDescent="0.35">
      <c r="A12" s="8" t="s">
        <v>0</v>
      </c>
      <c r="B12" s="45">
        <f>Hospitality!B25</f>
        <v>40.799999999999997</v>
      </c>
      <c r="C12" s="51" t="s">
        <v>32</v>
      </c>
      <c r="D12" s="6"/>
      <c r="E12" s="8" t="s">
        <v>19</v>
      </c>
      <c r="F12" s="33">
        <f>'Gifts and benefits'!C26</f>
        <v>0</v>
      </c>
      <c r="G12" s="29"/>
      <c r="H12" s="29"/>
      <c r="I12" s="29"/>
      <c r="J12" s="29"/>
      <c r="K12" s="29"/>
    </row>
    <row r="13" spans="1:11" ht="27.75" customHeight="1" x14ac:dyDescent="0.25">
      <c r="A13" s="8" t="s">
        <v>20</v>
      </c>
      <c r="B13" s="45">
        <f>'All other expenses'!B25</f>
        <v>4499.5600000000004</v>
      </c>
      <c r="C13" s="51" t="s">
        <v>32</v>
      </c>
      <c r="D13" s="6"/>
      <c r="E13" s="8" t="s">
        <v>21</v>
      </c>
      <c r="F13" s="33">
        <f>'Gifts and benefits'!C27</f>
        <v>0</v>
      </c>
      <c r="G13" s="17"/>
      <c r="H13" s="17"/>
      <c r="I13" s="17"/>
      <c r="J13" s="17"/>
      <c r="K13" s="17"/>
    </row>
    <row r="14" spans="1:11" ht="12.75" customHeight="1" x14ac:dyDescent="0.25">
      <c r="A14" s="7"/>
      <c r="B14" s="46"/>
      <c r="C14" s="52"/>
      <c r="D14" s="34"/>
      <c r="E14" s="6"/>
      <c r="F14" s="35"/>
      <c r="G14" s="17"/>
      <c r="H14" s="17"/>
      <c r="I14" s="17"/>
      <c r="J14" s="17"/>
      <c r="K14" s="17"/>
    </row>
    <row r="15" spans="1:11" ht="27.75" customHeight="1" x14ac:dyDescent="0.25">
      <c r="A15" s="9" t="s">
        <v>22</v>
      </c>
      <c r="B15" s="47">
        <f>Travel!B22</f>
        <v>14360.61</v>
      </c>
      <c r="C15" s="53" t="str">
        <f>C11</f>
        <v>Figures exclude GST</v>
      </c>
      <c r="D15" s="6"/>
      <c r="E15" s="6"/>
      <c r="F15" s="35"/>
      <c r="G15" s="17"/>
      <c r="H15" s="17"/>
      <c r="I15" s="17"/>
      <c r="J15" s="17"/>
      <c r="K15" s="17"/>
    </row>
    <row r="16" spans="1:11" ht="27.75" customHeight="1" x14ac:dyDescent="0.25">
      <c r="A16" s="9" t="s">
        <v>23</v>
      </c>
      <c r="B16" s="47">
        <f>Travel!B69</f>
        <v>5758.0899999999992</v>
      </c>
      <c r="C16" s="53" t="str">
        <f>C11</f>
        <v>Figures exclude GST</v>
      </c>
      <c r="D16" s="36"/>
      <c r="E16" s="6"/>
      <c r="F16" s="37"/>
      <c r="G16" s="17"/>
      <c r="H16" s="17"/>
      <c r="I16" s="17"/>
      <c r="J16" s="17"/>
      <c r="K16" s="17"/>
    </row>
    <row r="17" spans="1:11" ht="27.75" customHeight="1" x14ac:dyDescent="0.25">
      <c r="A17" s="9" t="s">
        <v>24</v>
      </c>
      <c r="B17" s="47">
        <f>Travel!B87</f>
        <v>222.32000000000002</v>
      </c>
      <c r="C17" s="53" t="str">
        <f>C11</f>
        <v>Figures exclude GST</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25</v>
      </c>
      <c r="B19" s="19"/>
      <c r="C19" s="17"/>
      <c r="D19" s="17"/>
      <c r="E19" s="17"/>
      <c r="F19" s="17"/>
      <c r="G19" s="17"/>
      <c r="H19" s="17"/>
      <c r="I19" s="17"/>
      <c r="J19" s="17"/>
      <c r="K19" s="17"/>
    </row>
    <row r="20" spans="1:11" x14ac:dyDescent="0.25">
      <c r="A20" s="20" t="s">
        <v>26</v>
      </c>
      <c r="D20" s="17"/>
      <c r="E20" s="17"/>
      <c r="F20" s="17"/>
      <c r="G20" s="17"/>
      <c r="H20" s="17"/>
      <c r="I20" s="17"/>
      <c r="J20" s="17"/>
      <c r="K20" s="17"/>
    </row>
    <row r="21" spans="1:11" ht="12.65" customHeight="1" x14ac:dyDescent="0.25">
      <c r="A21" s="20" t="s">
        <v>27</v>
      </c>
      <c r="D21" s="17"/>
      <c r="E21" s="17"/>
      <c r="F21" s="17"/>
      <c r="G21" s="17"/>
      <c r="H21" s="17"/>
      <c r="I21" s="17"/>
      <c r="J21" s="17"/>
      <c r="K21" s="17"/>
    </row>
    <row r="22" spans="1:11" ht="12.65" customHeight="1" x14ac:dyDescent="0.25">
      <c r="A22" s="20" t="s">
        <v>28</v>
      </c>
      <c r="D22" s="17"/>
      <c r="E22" s="17"/>
      <c r="F22" s="17"/>
      <c r="G22" s="17"/>
      <c r="H22" s="17"/>
      <c r="I22" s="17"/>
      <c r="J22" s="17"/>
      <c r="K22" s="17"/>
    </row>
    <row r="23" spans="1:11" ht="12.65" customHeight="1" x14ac:dyDescent="0.25">
      <c r="A23" s="20" t="s">
        <v>29</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30</v>
      </c>
      <c r="B25" s="13"/>
      <c r="C25" s="13"/>
      <c r="D25" s="13"/>
      <c r="E25" s="13"/>
      <c r="F25" s="13"/>
      <c r="G25" s="17"/>
      <c r="H25" s="17"/>
      <c r="I25" s="17"/>
      <c r="J25" s="17"/>
      <c r="K25" s="17"/>
    </row>
    <row r="26" spans="1:11" ht="12.75" hidden="1" customHeight="1" x14ac:dyDescent="0.25">
      <c r="A26" s="11" t="s">
        <v>31</v>
      </c>
      <c r="B26" s="4"/>
      <c r="C26" s="4"/>
      <c r="D26" s="11"/>
      <c r="E26" s="11"/>
      <c r="F26" s="11"/>
      <c r="G26" s="17"/>
      <c r="H26" s="17"/>
      <c r="I26" s="17"/>
      <c r="J26" s="17"/>
      <c r="K26" s="17"/>
    </row>
    <row r="27" spans="1:11" hidden="1" x14ac:dyDescent="0.25">
      <c r="A27" s="10" t="s">
        <v>32</v>
      </c>
      <c r="B27" s="10"/>
      <c r="C27" s="10"/>
      <c r="D27" s="10"/>
      <c r="E27" s="10"/>
      <c r="F27" s="10"/>
      <c r="G27" s="17"/>
      <c r="H27" s="17"/>
      <c r="I27" s="17"/>
      <c r="J27" s="17"/>
      <c r="K27" s="17"/>
    </row>
    <row r="28" spans="1:11" hidden="1" x14ac:dyDescent="0.25">
      <c r="A28" s="10" t="s">
        <v>33</v>
      </c>
      <c r="B28" s="10"/>
      <c r="C28" s="10"/>
      <c r="D28" s="10"/>
      <c r="E28" s="10"/>
      <c r="F28" s="10"/>
      <c r="G28" s="17"/>
      <c r="H28" s="17"/>
      <c r="I28" s="17"/>
      <c r="J28" s="17"/>
      <c r="K28" s="17"/>
    </row>
    <row r="29" spans="1:11" hidden="1" x14ac:dyDescent="0.25">
      <c r="A29" s="11" t="s">
        <v>34</v>
      </c>
      <c r="B29" s="11"/>
      <c r="C29" s="11"/>
      <c r="D29" s="11"/>
      <c r="E29" s="11"/>
      <c r="F29" s="11"/>
      <c r="G29" s="17"/>
      <c r="H29" s="17"/>
      <c r="I29" s="17"/>
      <c r="J29" s="17"/>
      <c r="K29" s="17"/>
    </row>
    <row r="30" spans="1:11" hidden="1" x14ac:dyDescent="0.25">
      <c r="A30" s="11" t="s">
        <v>35</v>
      </c>
      <c r="B30" s="11"/>
      <c r="C30" s="11"/>
      <c r="D30" s="11"/>
      <c r="E30" s="11"/>
      <c r="F30" s="11"/>
      <c r="G30" s="17"/>
      <c r="H30" s="17"/>
      <c r="I30" s="17"/>
      <c r="J30" s="17"/>
      <c r="K30" s="17"/>
    </row>
    <row r="31" spans="1:11" hidden="1" x14ac:dyDescent="0.25">
      <c r="A31" s="10" t="s">
        <v>36</v>
      </c>
      <c r="B31" s="10"/>
      <c r="C31" s="10"/>
      <c r="D31" s="10"/>
      <c r="E31" s="10"/>
      <c r="F31" s="10"/>
      <c r="G31" s="17"/>
      <c r="H31" s="17"/>
      <c r="I31" s="17"/>
      <c r="J31" s="17"/>
      <c r="K31" s="17"/>
    </row>
    <row r="32" spans="1:11" hidden="1" x14ac:dyDescent="0.25">
      <c r="A32" s="10" t="s">
        <v>37</v>
      </c>
      <c r="B32" s="10"/>
      <c r="C32" s="10"/>
      <c r="D32" s="10"/>
      <c r="E32" s="10"/>
      <c r="F32" s="10"/>
      <c r="G32" s="17"/>
      <c r="H32" s="17"/>
      <c r="I32" s="17"/>
      <c r="J32" s="17"/>
      <c r="K32" s="17"/>
    </row>
    <row r="33" spans="1:11" hidden="1" x14ac:dyDescent="0.25">
      <c r="A33" s="10" t="s">
        <v>38</v>
      </c>
      <c r="B33" s="10"/>
      <c r="C33" s="10"/>
      <c r="D33" s="10"/>
      <c r="E33" s="10"/>
      <c r="F33" s="10"/>
      <c r="G33" s="17"/>
      <c r="H33" s="17"/>
      <c r="I33" s="17"/>
      <c r="J33" s="17"/>
      <c r="K33" s="17"/>
    </row>
    <row r="34" spans="1:11" hidden="1" x14ac:dyDescent="0.25">
      <c r="A34" s="11" t="s">
        <v>39</v>
      </c>
      <c r="B34" s="11"/>
      <c r="C34" s="11"/>
      <c r="D34" s="11"/>
      <c r="E34" s="11"/>
      <c r="F34" s="11"/>
      <c r="G34" s="17"/>
      <c r="H34" s="17"/>
      <c r="I34" s="17"/>
      <c r="J34" s="17"/>
      <c r="K34" s="17"/>
    </row>
    <row r="35" spans="1:11" hidden="1" x14ac:dyDescent="0.25">
      <c r="A35" s="11" t="s">
        <v>40</v>
      </c>
      <c r="B35" s="11"/>
      <c r="C35" s="11"/>
      <c r="D35" s="11"/>
      <c r="E35" s="11"/>
      <c r="F35" s="11"/>
      <c r="G35" s="17"/>
      <c r="H35" s="17"/>
      <c r="I35" s="17"/>
      <c r="J35" s="17"/>
      <c r="K35" s="17"/>
    </row>
    <row r="36" spans="1:11" hidden="1" x14ac:dyDescent="0.25">
      <c r="A36" s="10" t="s">
        <v>9</v>
      </c>
      <c r="B36" s="49"/>
      <c r="C36" s="49"/>
      <c r="D36" s="49"/>
      <c r="E36" s="49"/>
      <c r="F36" s="49"/>
      <c r="G36" s="17"/>
      <c r="H36" s="17"/>
      <c r="I36" s="17"/>
      <c r="J36" s="17"/>
      <c r="K36" s="17"/>
    </row>
    <row r="37" spans="1:11" hidden="1" x14ac:dyDescent="0.25">
      <c r="A37" s="10" t="s">
        <v>41</v>
      </c>
      <c r="B37" s="49"/>
      <c r="C37" s="49"/>
      <c r="D37" s="49"/>
      <c r="E37" s="49"/>
      <c r="F37" s="49"/>
      <c r="G37" s="17"/>
      <c r="H37" s="17"/>
      <c r="I37" s="17"/>
      <c r="J37" s="17"/>
      <c r="K37" s="17"/>
    </row>
    <row r="38" spans="1:11" hidden="1" x14ac:dyDescent="0.25">
      <c r="A38" s="10" t="s">
        <v>11</v>
      </c>
      <c r="B38" s="49"/>
      <c r="C38" s="49"/>
      <c r="D38" s="49"/>
      <c r="E38" s="49"/>
      <c r="F38" s="49"/>
      <c r="G38" s="17"/>
      <c r="H38" s="17"/>
      <c r="I38" s="17"/>
      <c r="J38" s="17"/>
      <c r="K38" s="17"/>
    </row>
    <row r="39" spans="1:11" hidden="1" x14ac:dyDescent="0.25">
      <c r="A39" s="11" t="s">
        <v>42</v>
      </c>
      <c r="B39" s="4"/>
      <c r="C39" s="4"/>
      <c r="D39" s="4"/>
      <c r="E39" s="4"/>
      <c r="F39" s="4"/>
      <c r="G39" s="17"/>
      <c r="H39" s="17"/>
      <c r="I39" s="17"/>
      <c r="J39" s="17"/>
      <c r="K39" s="17"/>
    </row>
    <row r="40" spans="1:11" hidden="1" x14ac:dyDescent="0.25">
      <c r="A40" s="4" t="s">
        <v>43</v>
      </c>
      <c r="B40" s="4"/>
      <c r="C40" s="4"/>
      <c r="D40" s="4"/>
      <c r="E40" s="4"/>
      <c r="F40" s="4"/>
      <c r="G40" s="17"/>
      <c r="H40" s="17"/>
      <c r="I40" s="17"/>
      <c r="J40" s="17"/>
      <c r="K40" s="17"/>
    </row>
    <row r="41" spans="1:11" hidden="1" x14ac:dyDescent="0.25">
      <c r="A41" s="4" t="s">
        <v>44</v>
      </c>
      <c r="B41" s="4"/>
      <c r="C41" s="4"/>
      <c r="D41" s="4"/>
      <c r="E41" s="4"/>
      <c r="F41" s="4"/>
      <c r="G41" s="17"/>
      <c r="H41" s="17"/>
      <c r="I41" s="17"/>
      <c r="J41" s="17"/>
      <c r="K41" s="17"/>
    </row>
    <row r="42" spans="1:11" hidden="1" x14ac:dyDescent="0.25">
      <c r="A42" s="4" t="s">
        <v>45</v>
      </c>
      <c r="B42" s="4"/>
      <c r="C42" s="4"/>
      <c r="D42" s="4"/>
      <c r="E42" s="4"/>
      <c r="F42" s="4"/>
      <c r="G42" s="17"/>
      <c r="H42" s="17"/>
      <c r="I42" s="17"/>
      <c r="J42" s="17"/>
      <c r="K42" s="17"/>
    </row>
    <row r="43" spans="1:11" hidden="1" x14ac:dyDescent="0.25">
      <c r="A43" s="4" t="s">
        <v>46</v>
      </c>
      <c r="B43" s="4"/>
      <c r="C43" s="4"/>
      <c r="D43" s="4"/>
      <c r="E43" s="4"/>
      <c r="F43" s="4"/>
      <c r="G43" s="17"/>
      <c r="H43" s="17"/>
      <c r="I43" s="17"/>
      <c r="J43" s="17"/>
      <c r="K43" s="17"/>
    </row>
    <row r="44" spans="1:11" hidden="1" x14ac:dyDescent="0.25">
      <c r="A44" s="4" t="s">
        <v>47</v>
      </c>
      <c r="B44" s="4"/>
      <c r="C44" s="4"/>
      <c r="D44" s="4"/>
      <c r="E44" s="4"/>
      <c r="F44" s="4"/>
      <c r="G44" s="17"/>
      <c r="H44" s="17"/>
      <c r="I44" s="17"/>
      <c r="J44" s="17"/>
      <c r="K44" s="17"/>
    </row>
    <row r="45" spans="1:11" hidden="1" x14ac:dyDescent="0.25">
      <c r="A45" s="50" t="s">
        <v>48</v>
      </c>
      <c r="B45" s="49"/>
      <c r="C45" s="49"/>
      <c r="D45" s="49"/>
      <c r="E45" s="49"/>
      <c r="F45" s="49"/>
      <c r="G45" s="17"/>
      <c r="H45" s="17"/>
      <c r="I45" s="17"/>
      <c r="J45" s="17"/>
      <c r="K45" s="17"/>
    </row>
    <row r="46" spans="1:11" hidden="1" x14ac:dyDescent="0.25">
      <c r="A46" s="49" t="s">
        <v>49</v>
      </c>
      <c r="B46" s="49"/>
      <c r="C46" s="49"/>
      <c r="D46" s="49"/>
      <c r="E46" s="49"/>
      <c r="F46" s="49"/>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65" t="s">
        <v>50</v>
      </c>
      <c r="B48" s="49"/>
      <c r="C48" s="49"/>
      <c r="D48" s="49"/>
      <c r="E48" s="49"/>
      <c r="F48" s="49"/>
      <c r="G48" s="17"/>
      <c r="H48" s="17"/>
      <c r="I48" s="17"/>
      <c r="J48" s="17"/>
      <c r="K48" s="17"/>
    </row>
    <row r="49" spans="1:11" ht="25" hidden="1" x14ac:dyDescent="0.25">
      <c r="A49" s="65" t="s">
        <v>51</v>
      </c>
      <c r="B49" s="49"/>
      <c r="C49" s="49"/>
      <c r="D49" s="49"/>
      <c r="E49" s="49"/>
      <c r="F49" s="49"/>
      <c r="G49" s="17"/>
      <c r="H49" s="17"/>
      <c r="I49" s="17"/>
      <c r="J49" s="17"/>
      <c r="K49" s="17"/>
    </row>
    <row r="50" spans="1:11" ht="25" hidden="1" x14ac:dyDescent="0.25">
      <c r="A50" s="66" t="s">
        <v>52</v>
      </c>
      <c r="B50" s="4"/>
      <c r="C50" s="4"/>
      <c r="D50" s="4"/>
      <c r="E50" s="4"/>
      <c r="F50" s="4"/>
      <c r="G50" s="17"/>
      <c r="H50" s="17"/>
      <c r="I50" s="17"/>
      <c r="J50" s="17"/>
      <c r="K50" s="17"/>
    </row>
    <row r="51" spans="1:11" ht="25" hidden="1" x14ac:dyDescent="0.25">
      <c r="A51" s="66" t="s">
        <v>53</v>
      </c>
      <c r="B51" s="4"/>
      <c r="C51" s="4"/>
      <c r="D51" s="4"/>
      <c r="E51" s="4"/>
      <c r="F51" s="4"/>
      <c r="G51" s="17"/>
      <c r="H51" s="17"/>
      <c r="I51" s="17"/>
      <c r="J51" s="17"/>
      <c r="K51" s="17"/>
    </row>
    <row r="52" spans="1:11" ht="37.5" hidden="1" x14ac:dyDescent="0.3">
      <c r="A52" s="66" t="s">
        <v>54</v>
      </c>
      <c r="B52" s="58"/>
      <c r="C52" s="58"/>
      <c r="D52" s="58"/>
      <c r="E52" s="11"/>
      <c r="F52" s="11"/>
      <c r="G52" s="17"/>
      <c r="H52" s="17"/>
      <c r="I52" s="17"/>
      <c r="J52" s="17"/>
      <c r="K52" s="17"/>
    </row>
    <row r="53" spans="1:11" ht="13" hidden="1" x14ac:dyDescent="0.3">
      <c r="A53" s="63" t="s">
        <v>55</v>
      </c>
      <c r="B53" s="57"/>
      <c r="C53" s="57"/>
      <c r="D53" s="57"/>
      <c r="E53" s="10"/>
      <c r="F53" s="10" t="b">
        <v>1</v>
      </c>
      <c r="G53" s="17"/>
      <c r="H53" s="17"/>
      <c r="I53" s="17"/>
      <c r="J53" s="17"/>
      <c r="K53" s="17"/>
    </row>
    <row r="54" spans="1:11" ht="13" hidden="1" x14ac:dyDescent="0.3">
      <c r="A54" s="64" t="s">
        <v>56</v>
      </c>
      <c r="B54" s="63"/>
      <c r="C54" s="63"/>
      <c r="D54" s="63"/>
      <c r="E54" s="10"/>
      <c r="F54" s="10" t="b">
        <v>0</v>
      </c>
      <c r="G54" s="17"/>
      <c r="H54" s="17"/>
      <c r="I54" s="17"/>
      <c r="J54" s="17"/>
      <c r="K54" s="17"/>
    </row>
    <row r="55" spans="1:11" ht="13" hidden="1" x14ac:dyDescent="0.25">
      <c r="A55" s="67"/>
      <c r="B55" s="59">
        <f>COUNT(Travel!B12:B21)</f>
        <v>4</v>
      </c>
      <c r="C55" s="59"/>
      <c r="D55" s="59">
        <f>COUNTIF(Travel!D12:D21,"*")</f>
        <v>4</v>
      </c>
      <c r="E55" s="60"/>
      <c r="F55" s="60" t="b">
        <f>MIN(B55,D55)=MAX(B55,D55)</f>
        <v>1</v>
      </c>
      <c r="G55" s="17"/>
      <c r="H55" s="17"/>
      <c r="I55" s="17"/>
      <c r="J55" s="17"/>
      <c r="K55" s="17"/>
    </row>
    <row r="56" spans="1:11" ht="13" hidden="1" x14ac:dyDescent="0.25">
      <c r="A56" s="67" t="s">
        <v>57</v>
      </c>
      <c r="B56" s="59">
        <f>COUNT(Travel!B26:B68)</f>
        <v>36</v>
      </c>
      <c r="C56" s="59"/>
      <c r="D56" s="59">
        <f>COUNTIF(Travel!D26:D68,"*")</f>
        <v>36</v>
      </c>
      <c r="E56" s="60"/>
      <c r="F56" s="60" t="b">
        <f>MIN(B56,D56)=MAX(B56,D56)</f>
        <v>1</v>
      </c>
    </row>
    <row r="57" spans="1:11" ht="13" hidden="1" x14ac:dyDescent="0.3">
      <c r="A57" s="68"/>
      <c r="B57" s="59">
        <f>COUNT(Travel!B73:B86)</f>
        <v>8</v>
      </c>
      <c r="C57" s="59"/>
      <c r="D57" s="59">
        <f>COUNTIF(Travel!D73:D86,"*")</f>
        <v>8</v>
      </c>
      <c r="E57" s="60"/>
      <c r="F57" s="60" t="b">
        <f>MIN(B57,D57)=MAX(B57,D57)</f>
        <v>1</v>
      </c>
    </row>
    <row r="58" spans="1:11" ht="13" hidden="1" x14ac:dyDescent="0.3">
      <c r="A58" s="69" t="s">
        <v>58</v>
      </c>
      <c r="B58" s="61">
        <f>COUNT(Hospitality!B11:B24)</f>
        <v>1</v>
      </c>
      <c r="C58" s="61"/>
      <c r="D58" s="61">
        <f>COUNTIF(Hospitality!D11:D24,"*")</f>
        <v>1</v>
      </c>
      <c r="E58" s="62"/>
      <c r="F58" s="62" t="b">
        <f>MIN(B58,D58)=MAX(B58,D58)</f>
        <v>1</v>
      </c>
    </row>
    <row r="59" spans="1:11" ht="13" hidden="1" x14ac:dyDescent="0.3">
      <c r="A59" s="70" t="s">
        <v>59</v>
      </c>
      <c r="B59" s="60">
        <f>COUNT('All other expenses'!B11:B24)</f>
        <v>7</v>
      </c>
      <c r="C59" s="60"/>
      <c r="D59" s="60">
        <f>COUNTIF('All other expenses'!D11:D24,"*")</f>
        <v>7</v>
      </c>
      <c r="E59" s="60"/>
      <c r="F59" s="60" t="b">
        <f>MIN(B59,D59)=MAX(B59,D59)</f>
        <v>1</v>
      </c>
    </row>
    <row r="60" spans="1:11" ht="13" hidden="1" x14ac:dyDescent="0.3">
      <c r="A60" s="69" t="s">
        <v>60</v>
      </c>
      <c r="B60" s="61">
        <f>COUNTIF('Gifts and benefits'!B11:B24,"*")</f>
        <v>0</v>
      </c>
      <c r="C60" s="61">
        <f>COUNTIF('Gifts and benefits'!C11:C24,"*")</f>
        <v>0</v>
      </c>
      <c r="D60" s="61"/>
      <c r="E60" s="61">
        <f>COUNTA('Gifts and benefits'!E11:E24)</f>
        <v>0</v>
      </c>
      <c r="F60" s="62"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BB61A2E4-5E7E-4C4F-84F4-DF44053B21D1}"/>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A9622B86-4FD6-4814-A10B-160B709EE6B9}"/>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B5FC274D-E530-47E5-9CC2-CFBF27291BD0}">
      <formula1>$A$36:$A$37</formula1>
    </dataValidation>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22"/>
  <sheetViews>
    <sheetView topLeftCell="A50" zoomScaleNormal="100" workbookViewId="0">
      <selection activeCell="C65" sqref="C65"/>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27" t="s">
        <v>61</v>
      </c>
      <c r="B1" s="127"/>
      <c r="C1" s="127"/>
      <c r="D1" s="127"/>
      <c r="E1" s="127"/>
      <c r="F1" s="17"/>
    </row>
    <row r="2" spans="1:6" ht="21" customHeight="1" x14ac:dyDescent="0.25">
      <c r="A2" s="3" t="s">
        <v>62</v>
      </c>
      <c r="B2" s="129" t="str">
        <f>'Summary and sign-off'!B2:F2</f>
        <v>Cancer Control Agency - Te Aho o Te Kahu</v>
      </c>
      <c r="C2" s="129"/>
      <c r="D2" s="129"/>
      <c r="E2" s="129"/>
      <c r="F2" s="17"/>
    </row>
    <row r="3" spans="1:6" ht="31" x14ac:dyDescent="0.25">
      <c r="A3" s="3" t="s">
        <v>63</v>
      </c>
      <c r="B3" s="129" t="str">
        <f>'Summary and sign-off'!B3:F3</f>
        <v>Rami Rahal</v>
      </c>
      <c r="C3" s="129"/>
      <c r="D3" s="129"/>
      <c r="E3" s="129"/>
      <c r="F3" s="17"/>
    </row>
    <row r="4" spans="1:6" ht="21" customHeight="1" x14ac:dyDescent="0.25">
      <c r="A4" s="3" t="s">
        <v>64</v>
      </c>
      <c r="B4" s="129">
        <f>'Summary and sign-off'!B4:F4</f>
        <v>45474</v>
      </c>
      <c r="C4" s="129"/>
      <c r="D4" s="129"/>
      <c r="E4" s="129"/>
      <c r="F4" s="17"/>
    </row>
    <row r="5" spans="1:6" ht="21" customHeight="1" x14ac:dyDescent="0.25">
      <c r="A5" s="3" t="s">
        <v>65</v>
      </c>
      <c r="B5" s="129">
        <f>'Summary and sign-off'!B5:F5</f>
        <v>45838</v>
      </c>
      <c r="C5" s="129"/>
      <c r="D5" s="129"/>
      <c r="E5" s="129"/>
      <c r="F5" s="17"/>
    </row>
    <row r="6" spans="1:6" ht="21" customHeight="1" x14ac:dyDescent="0.25">
      <c r="A6" s="3" t="s">
        <v>66</v>
      </c>
      <c r="B6" s="121" t="s">
        <v>33</v>
      </c>
      <c r="C6" s="121"/>
      <c r="D6" s="121"/>
      <c r="E6" s="121"/>
      <c r="F6" s="17"/>
    </row>
    <row r="7" spans="1:6" ht="21" customHeight="1" x14ac:dyDescent="0.25">
      <c r="A7" s="3" t="s">
        <v>7</v>
      </c>
      <c r="B7" s="121" t="s">
        <v>35</v>
      </c>
      <c r="C7" s="121"/>
      <c r="D7" s="121"/>
      <c r="E7" s="121"/>
      <c r="F7" s="17"/>
    </row>
    <row r="8" spans="1:6" ht="36" customHeight="1" x14ac:dyDescent="0.3">
      <c r="A8" s="130" t="s">
        <v>67</v>
      </c>
      <c r="B8" s="131"/>
      <c r="C8" s="131"/>
      <c r="D8" s="131"/>
      <c r="E8" s="131"/>
      <c r="F8" s="19"/>
    </row>
    <row r="9" spans="1:6" ht="36" customHeight="1" x14ac:dyDescent="0.3">
      <c r="A9" s="132" t="s">
        <v>68</v>
      </c>
      <c r="B9" s="133"/>
      <c r="C9" s="133"/>
      <c r="D9" s="133"/>
      <c r="E9" s="133"/>
      <c r="F9" s="19"/>
    </row>
    <row r="10" spans="1:6" ht="24.75" customHeight="1" x14ac:dyDescent="0.35">
      <c r="A10" s="128" t="s">
        <v>69</v>
      </c>
      <c r="B10" s="134"/>
      <c r="C10" s="128"/>
      <c r="D10" s="128"/>
      <c r="E10" s="128"/>
      <c r="F10" s="29"/>
    </row>
    <row r="11" spans="1:6" ht="28.5" customHeight="1" x14ac:dyDescent="0.25">
      <c r="A11" s="24" t="s">
        <v>70</v>
      </c>
      <c r="B11" s="24" t="s">
        <v>71</v>
      </c>
      <c r="C11" s="24" t="s">
        <v>72</v>
      </c>
      <c r="D11" s="24" t="s">
        <v>73</v>
      </c>
      <c r="E11" s="24" t="s">
        <v>74</v>
      </c>
      <c r="F11" s="30"/>
    </row>
    <row r="12" spans="1:6" s="2" customFormat="1" ht="13" x14ac:dyDescent="0.25">
      <c r="A12" s="112" t="s">
        <v>124</v>
      </c>
      <c r="B12" s="113">
        <v>11772.95</v>
      </c>
      <c r="C12" s="114" t="s">
        <v>125</v>
      </c>
      <c r="D12" s="114" t="s">
        <v>126</v>
      </c>
      <c r="E12" s="115" t="s">
        <v>127</v>
      </c>
      <c r="F12" s="1"/>
    </row>
    <row r="13" spans="1:6" s="2" customFormat="1" ht="13" x14ac:dyDescent="0.25">
      <c r="A13" s="112" t="s">
        <v>128</v>
      </c>
      <c r="B13" s="113">
        <v>2380.14</v>
      </c>
      <c r="C13" s="114" t="s">
        <v>125</v>
      </c>
      <c r="D13" s="114" t="s">
        <v>129</v>
      </c>
      <c r="E13" s="115" t="s">
        <v>127</v>
      </c>
      <c r="F13" s="1"/>
    </row>
    <row r="14" spans="1:6" s="2" customFormat="1" ht="13" x14ac:dyDescent="0.25">
      <c r="A14" s="112" t="s">
        <v>130</v>
      </c>
      <c r="B14" s="113">
        <v>59.26</v>
      </c>
      <c r="C14" s="114" t="s">
        <v>131</v>
      </c>
      <c r="D14" s="114" t="s">
        <v>132</v>
      </c>
      <c r="E14" s="115" t="s">
        <v>133</v>
      </c>
      <c r="F14" s="1"/>
    </row>
    <row r="15" spans="1:6" s="2" customFormat="1" ht="13" x14ac:dyDescent="0.25">
      <c r="A15" s="112" t="s">
        <v>134</v>
      </c>
      <c r="B15" s="113">
        <v>148.26</v>
      </c>
      <c r="C15" s="114" t="s">
        <v>135</v>
      </c>
      <c r="D15" s="114" t="s">
        <v>136</v>
      </c>
      <c r="E15" s="115" t="s">
        <v>127</v>
      </c>
      <c r="F15" s="1"/>
    </row>
    <row r="16" spans="1:6" s="2" customFormat="1" x14ac:dyDescent="0.25">
      <c r="A16" s="100"/>
      <c r="B16" s="101"/>
      <c r="C16" s="102"/>
      <c r="D16" s="102"/>
      <c r="E16" s="103"/>
      <c r="F16" s="1"/>
    </row>
    <row r="17" spans="1:6" s="2" customFormat="1" x14ac:dyDescent="0.25">
      <c r="A17" s="100"/>
      <c r="B17" s="101"/>
      <c r="C17" s="102"/>
      <c r="D17" s="102"/>
      <c r="E17" s="103"/>
      <c r="F17" s="1"/>
    </row>
    <row r="18" spans="1:6" s="2" customFormat="1" ht="12.75" customHeight="1" x14ac:dyDescent="0.25">
      <c r="A18" s="100"/>
      <c r="B18" s="101"/>
      <c r="C18" s="102"/>
      <c r="D18" s="102"/>
      <c r="E18" s="103"/>
      <c r="F18" s="1"/>
    </row>
    <row r="19" spans="1:6" s="2" customFormat="1" x14ac:dyDescent="0.25">
      <c r="A19" s="104"/>
      <c r="B19" s="101"/>
      <c r="C19" s="102"/>
      <c r="D19" s="102"/>
      <c r="E19" s="103"/>
      <c r="F19" s="1"/>
    </row>
    <row r="20" spans="1:6" s="2" customFormat="1" x14ac:dyDescent="0.25">
      <c r="A20" s="104"/>
      <c r="B20" s="101"/>
      <c r="C20" s="102"/>
      <c r="D20" s="102"/>
      <c r="E20" s="103"/>
      <c r="F20" s="1"/>
    </row>
    <row r="21" spans="1:6" s="2" customFormat="1" hidden="1" x14ac:dyDescent="0.25">
      <c r="A21" s="87"/>
      <c r="B21" s="88"/>
      <c r="C21" s="89"/>
      <c r="D21" s="89"/>
      <c r="E21" s="90"/>
      <c r="F21" s="1"/>
    </row>
    <row r="22" spans="1:6" ht="19.5" customHeight="1" x14ac:dyDescent="0.25">
      <c r="A22" s="55" t="s">
        <v>75</v>
      </c>
      <c r="B22" s="56">
        <f>SUM(B12:B21)</f>
        <v>14360.61</v>
      </c>
      <c r="C22" s="111" t="str">
        <f>IF(SUBTOTAL(3,B12:B21)=SUBTOTAL(103,B12:B21),'Summary and sign-off'!$A$48,'Summary and sign-off'!$A$49)</f>
        <v>Check - there are no hidden rows with data</v>
      </c>
      <c r="D22" s="126" t="str">
        <f>IF('Summary and sign-off'!F55='Summary and sign-off'!F54,'Summary and sign-off'!A51,'Summary and sign-off'!A50)</f>
        <v>Check - each entry provides sufficient information</v>
      </c>
      <c r="E22" s="126"/>
      <c r="F22" s="17"/>
    </row>
    <row r="23" spans="1:6" ht="10.5" customHeight="1" x14ac:dyDescent="0.3">
      <c r="A23" s="17"/>
      <c r="B23" s="19"/>
      <c r="C23" s="17"/>
      <c r="D23" s="17"/>
      <c r="E23" s="17"/>
      <c r="F23" s="17"/>
    </row>
    <row r="24" spans="1:6" ht="24.75" customHeight="1" x14ac:dyDescent="0.35">
      <c r="A24" s="128" t="s">
        <v>76</v>
      </c>
      <c r="B24" s="128"/>
      <c r="C24" s="128"/>
      <c r="D24" s="128"/>
      <c r="E24" s="128"/>
      <c r="F24" s="29"/>
    </row>
    <row r="25" spans="1:6" ht="32.5" customHeight="1" x14ac:dyDescent="0.25">
      <c r="A25" s="24" t="s">
        <v>70</v>
      </c>
      <c r="B25" s="24" t="s">
        <v>14</v>
      </c>
      <c r="C25" s="24" t="s">
        <v>77</v>
      </c>
      <c r="D25" s="24" t="s">
        <v>73</v>
      </c>
      <c r="E25" s="24" t="s">
        <v>74</v>
      </c>
      <c r="F25" s="30"/>
    </row>
    <row r="26" spans="1:6" s="2" customFormat="1" ht="13" x14ac:dyDescent="0.25">
      <c r="A26" s="135" t="s">
        <v>137</v>
      </c>
      <c r="B26" s="137">
        <v>331.93</v>
      </c>
      <c r="C26" s="116"/>
      <c r="D26" s="139" t="s">
        <v>126</v>
      </c>
      <c r="E26" s="141" t="s">
        <v>138</v>
      </c>
      <c r="F26" s="1"/>
    </row>
    <row r="27" spans="1:6" s="2" customFormat="1" ht="37.5" x14ac:dyDescent="0.25">
      <c r="A27" s="136"/>
      <c r="B27" s="138"/>
      <c r="C27" s="119" t="s">
        <v>163</v>
      </c>
      <c r="D27" s="140"/>
      <c r="E27" s="142"/>
      <c r="F27" s="1"/>
    </row>
    <row r="28" spans="1:6" s="2" customFormat="1" ht="25" x14ac:dyDescent="0.25">
      <c r="A28" s="117">
        <v>45603</v>
      </c>
      <c r="B28" s="118">
        <v>298.43</v>
      </c>
      <c r="C28" s="114" t="s">
        <v>165</v>
      </c>
      <c r="D28" s="114" t="s">
        <v>126</v>
      </c>
      <c r="E28" s="115" t="s">
        <v>139</v>
      </c>
      <c r="F28" s="1"/>
    </row>
    <row r="29" spans="1:6" s="2" customFormat="1" ht="25" x14ac:dyDescent="0.25">
      <c r="A29" s="117">
        <v>45603</v>
      </c>
      <c r="B29" s="118">
        <v>22</v>
      </c>
      <c r="C29" s="114" t="s">
        <v>166</v>
      </c>
      <c r="D29" s="114" t="s">
        <v>140</v>
      </c>
      <c r="E29" s="115" t="s">
        <v>141</v>
      </c>
      <c r="F29" s="1"/>
    </row>
    <row r="30" spans="1:6" s="2" customFormat="1" x14ac:dyDescent="0.25">
      <c r="A30" s="112" t="s">
        <v>142</v>
      </c>
      <c r="B30" s="118">
        <v>898.3</v>
      </c>
      <c r="C30" s="114" t="s">
        <v>143</v>
      </c>
      <c r="D30" s="114" t="s">
        <v>129</v>
      </c>
      <c r="E30" s="115" t="s">
        <v>144</v>
      </c>
      <c r="F30" s="1"/>
    </row>
    <row r="31" spans="1:6" s="2" customFormat="1" x14ac:dyDescent="0.25">
      <c r="A31" s="112" t="s">
        <v>142</v>
      </c>
      <c r="B31" s="118">
        <v>297.83999999999997</v>
      </c>
      <c r="C31" s="114" t="s">
        <v>143</v>
      </c>
      <c r="D31" s="114" t="s">
        <v>126</v>
      </c>
      <c r="E31" s="115" t="s">
        <v>144</v>
      </c>
      <c r="F31" s="1"/>
    </row>
    <row r="32" spans="1:6" s="2" customFormat="1" x14ac:dyDescent="0.25">
      <c r="A32" s="112" t="s">
        <v>145</v>
      </c>
      <c r="B32" s="118">
        <v>383.91</v>
      </c>
      <c r="C32" s="114" t="s">
        <v>147</v>
      </c>
      <c r="D32" s="114" t="s">
        <v>129</v>
      </c>
      <c r="E32" s="115" t="s">
        <v>138</v>
      </c>
      <c r="F32" s="1"/>
    </row>
    <row r="33" spans="1:6" s="2" customFormat="1" x14ac:dyDescent="0.25">
      <c r="A33" s="112" t="s">
        <v>146</v>
      </c>
      <c r="B33" s="118">
        <v>68.3</v>
      </c>
      <c r="C33" s="114" t="s">
        <v>153</v>
      </c>
      <c r="D33" s="114" t="s">
        <v>136</v>
      </c>
      <c r="E33" s="115" t="s">
        <v>138</v>
      </c>
      <c r="F33" s="1"/>
    </row>
    <row r="34" spans="1:6" s="2" customFormat="1" x14ac:dyDescent="0.25">
      <c r="A34" s="112" t="s">
        <v>146</v>
      </c>
      <c r="B34" s="118">
        <v>53.74</v>
      </c>
      <c r="C34" s="114" t="s">
        <v>147</v>
      </c>
      <c r="D34" s="114" t="s">
        <v>132</v>
      </c>
      <c r="E34" s="115" t="s">
        <v>138</v>
      </c>
      <c r="F34" s="1"/>
    </row>
    <row r="35" spans="1:6" s="2" customFormat="1" x14ac:dyDescent="0.25">
      <c r="A35" s="112" t="s">
        <v>148</v>
      </c>
      <c r="B35" s="118">
        <v>462.65</v>
      </c>
      <c r="C35" s="114" t="s">
        <v>147</v>
      </c>
      <c r="D35" s="114" t="s">
        <v>129</v>
      </c>
      <c r="E35" s="115" t="s">
        <v>149</v>
      </c>
      <c r="F35" s="1"/>
    </row>
    <row r="36" spans="1:6" s="2" customFormat="1" x14ac:dyDescent="0.25">
      <c r="A36" s="117" t="s">
        <v>146</v>
      </c>
      <c r="B36" s="118">
        <v>63.64</v>
      </c>
      <c r="C36" s="114" t="s">
        <v>154</v>
      </c>
      <c r="D36" s="114" t="s">
        <v>132</v>
      </c>
      <c r="E36" s="115" t="s">
        <v>133</v>
      </c>
      <c r="F36" s="1"/>
    </row>
    <row r="37" spans="1:6" s="2" customFormat="1" x14ac:dyDescent="0.25">
      <c r="A37" s="117">
        <v>45330</v>
      </c>
      <c r="B37" s="118">
        <v>8.4499999999999993</v>
      </c>
      <c r="C37" s="114" t="s">
        <v>147</v>
      </c>
      <c r="D37" s="114" t="s">
        <v>132</v>
      </c>
      <c r="E37" s="115" t="s">
        <v>138</v>
      </c>
      <c r="F37" s="1"/>
    </row>
    <row r="38" spans="1:6" s="2" customFormat="1" x14ac:dyDescent="0.25">
      <c r="A38" s="117">
        <v>45330</v>
      </c>
      <c r="B38" s="118">
        <v>40.909999999999997</v>
      </c>
      <c r="C38" s="114" t="s">
        <v>155</v>
      </c>
      <c r="D38" s="114" t="s">
        <v>132</v>
      </c>
      <c r="E38" s="115" t="s">
        <v>144</v>
      </c>
      <c r="F38" s="1"/>
    </row>
    <row r="39" spans="1:6" s="2" customFormat="1" x14ac:dyDescent="0.25">
      <c r="A39" s="117">
        <v>45390</v>
      </c>
      <c r="B39" s="118">
        <v>63.21</v>
      </c>
      <c r="C39" s="114" t="s">
        <v>171</v>
      </c>
      <c r="D39" s="114" t="s">
        <v>132</v>
      </c>
      <c r="E39" s="115" t="s">
        <v>133</v>
      </c>
      <c r="F39" s="1"/>
    </row>
    <row r="40" spans="1:6" s="2" customFormat="1" x14ac:dyDescent="0.25">
      <c r="A40" s="117">
        <v>45330</v>
      </c>
      <c r="B40" s="118">
        <v>73.23</v>
      </c>
      <c r="C40" s="114" t="s">
        <v>156</v>
      </c>
      <c r="D40" s="114" t="s">
        <v>132</v>
      </c>
      <c r="E40" s="115" t="s">
        <v>133</v>
      </c>
      <c r="F40" s="1"/>
    </row>
    <row r="41" spans="1:6" s="2" customFormat="1" x14ac:dyDescent="0.25">
      <c r="A41" s="117">
        <v>45451</v>
      </c>
      <c r="B41" s="118">
        <v>67.45</v>
      </c>
      <c r="C41" s="114" t="s">
        <v>164</v>
      </c>
      <c r="D41" s="114" t="s">
        <v>132</v>
      </c>
      <c r="E41" s="115" t="s">
        <v>133</v>
      </c>
      <c r="F41" s="1"/>
    </row>
    <row r="42" spans="1:6" s="2" customFormat="1" x14ac:dyDescent="0.25">
      <c r="A42" s="117" t="s">
        <v>150</v>
      </c>
      <c r="B42" s="118">
        <v>64.010000000000005</v>
      </c>
      <c r="C42" s="114" t="s">
        <v>162</v>
      </c>
      <c r="D42" s="114" t="s">
        <v>132</v>
      </c>
      <c r="E42" s="115" t="s">
        <v>133</v>
      </c>
      <c r="F42" s="1"/>
    </row>
    <row r="43" spans="1:6" s="2" customFormat="1" x14ac:dyDescent="0.25">
      <c r="A43" s="117" t="s">
        <v>151</v>
      </c>
      <c r="B43" s="118">
        <v>59.82</v>
      </c>
      <c r="C43" s="114" t="s">
        <v>157</v>
      </c>
      <c r="D43" s="114" t="s">
        <v>132</v>
      </c>
      <c r="E43" s="115" t="s">
        <v>133</v>
      </c>
      <c r="F43" s="1"/>
    </row>
    <row r="44" spans="1:6" s="2" customFormat="1" x14ac:dyDescent="0.25">
      <c r="A44" s="117" t="s">
        <v>151</v>
      </c>
      <c r="B44" s="118">
        <v>98.16</v>
      </c>
      <c r="C44" s="114" t="s">
        <v>158</v>
      </c>
      <c r="D44" s="114" t="s">
        <v>132</v>
      </c>
      <c r="E44" s="115" t="s">
        <v>144</v>
      </c>
      <c r="F44" s="1"/>
    </row>
    <row r="45" spans="1:6" s="2" customFormat="1" x14ac:dyDescent="0.25">
      <c r="A45" s="117" t="s">
        <v>151</v>
      </c>
      <c r="B45" s="118">
        <v>9.41</v>
      </c>
      <c r="C45" s="114" t="s">
        <v>159</v>
      </c>
      <c r="D45" s="114" t="s">
        <v>132</v>
      </c>
      <c r="E45" s="115" t="s">
        <v>144</v>
      </c>
      <c r="F45" s="1"/>
    </row>
    <row r="46" spans="1:6" s="2" customFormat="1" ht="25" x14ac:dyDescent="0.25">
      <c r="A46" s="112" t="s">
        <v>152</v>
      </c>
      <c r="B46" s="118">
        <v>102.64</v>
      </c>
      <c r="C46" s="114" t="s">
        <v>160</v>
      </c>
      <c r="D46" s="114" t="s">
        <v>132</v>
      </c>
      <c r="E46" s="115" t="s">
        <v>144</v>
      </c>
      <c r="F46" s="1"/>
    </row>
    <row r="47" spans="1:6" s="2" customFormat="1" x14ac:dyDescent="0.25">
      <c r="A47" s="112" t="s">
        <v>152</v>
      </c>
      <c r="B47" s="118">
        <v>58.96</v>
      </c>
      <c r="C47" s="114" t="s">
        <v>161</v>
      </c>
      <c r="D47" s="114" t="s">
        <v>132</v>
      </c>
      <c r="E47" s="115" t="s">
        <v>133</v>
      </c>
      <c r="F47" s="1"/>
    </row>
    <row r="48" spans="1:6" s="2" customFormat="1" x14ac:dyDescent="0.25">
      <c r="A48" s="112" t="s">
        <v>152</v>
      </c>
      <c r="B48" s="118">
        <v>34.869999999999997</v>
      </c>
      <c r="C48" s="114" t="s">
        <v>184</v>
      </c>
      <c r="D48" s="114" t="s">
        <v>132</v>
      </c>
      <c r="E48" s="115" t="s">
        <v>144</v>
      </c>
      <c r="F48" s="1"/>
    </row>
    <row r="49" spans="1:6" s="2" customFormat="1" ht="25" x14ac:dyDescent="0.25">
      <c r="A49" s="149">
        <v>45712</v>
      </c>
      <c r="B49" s="101">
        <v>67.45</v>
      </c>
      <c r="C49" s="102" t="s">
        <v>185</v>
      </c>
      <c r="D49" s="102" t="s">
        <v>132</v>
      </c>
      <c r="E49" s="103" t="s">
        <v>133</v>
      </c>
      <c r="F49" s="1"/>
    </row>
    <row r="50" spans="1:6" s="2" customFormat="1" ht="25" x14ac:dyDescent="0.25">
      <c r="A50" s="149">
        <v>45713</v>
      </c>
      <c r="B50" s="101">
        <v>63.47</v>
      </c>
      <c r="C50" s="102" t="s">
        <v>186</v>
      </c>
      <c r="D50" s="102" t="s">
        <v>132</v>
      </c>
      <c r="E50" s="103" t="s">
        <v>133</v>
      </c>
      <c r="F50" s="1"/>
    </row>
    <row r="51" spans="1:6" s="2" customFormat="1" ht="37.5" x14ac:dyDescent="0.25">
      <c r="A51" s="149">
        <v>45721</v>
      </c>
      <c r="B51" s="101">
        <v>62.36</v>
      </c>
      <c r="C51" s="102" t="s">
        <v>187</v>
      </c>
      <c r="D51" s="102" t="s">
        <v>132</v>
      </c>
      <c r="E51" s="103" t="s">
        <v>133</v>
      </c>
      <c r="F51" s="1"/>
    </row>
    <row r="52" spans="1:6" s="2" customFormat="1" x14ac:dyDescent="0.25">
      <c r="A52" s="149">
        <v>45725</v>
      </c>
      <c r="B52" s="101">
        <v>42.5</v>
      </c>
      <c r="C52" s="102" t="s">
        <v>188</v>
      </c>
      <c r="D52" s="102" t="s">
        <v>132</v>
      </c>
      <c r="E52" s="103" t="s">
        <v>138</v>
      </c>
      <c r="F52" s="1"/>
    </row>
    <row r="53" spans="1:6" s="2" customFormat="1" x14ac:dyDescent="0.25">
      <c r="A53" s="149">
        <v>45725</v>
      </c>
      <c r="B53" s="101">
        <v>65.760000000000005</v>
      </c>
      <c r="C53" s="102" t="s">
        <v>189</v>
      </c>
      <c r="D53" s="102" t="s">
        <v>132</v>
      </c>
      <c r="E53" s="103" t="s">
        <v>133</v>
      </c>
      <c r="F53" s="1"/>
    </row>
    <row r="54" spans="1:6" s="2" customFormat="1" ht="25" x14ac:dyDescent="0.25">
      <c r="A54" s="149">
        <v>45827</v>
      </c>
      <c r="B54" s="101">
        <v>64.14</v>
      </c>
      <c r="C54" s="102" t="s">
        <v>190</v>
      </c>
      <c r="D54" s="102" t="s">
        <v>132</v>
      </c>
      <c r="E54" s="103" t="s">
        <v>133</v>
      </c>
      <c r="F54" s="1"/>
    </row>
    <row r="55" spans="1:6" s="2" customFormat="1" ht="25" x14ac:dyDescent="0.25">
      <c r="A55" s="149">
        <v>45827</v>
      </c>
      <c r="B55" s="101">
        <v>64.06</v>
      </c>
      <c r="C55" s="102" t="s">
        <v>191</v>
      </c>
      <c r="D55" s="102" t="s">
        <v>132</v>
      </c>
      <c r="E55" s="103" t="s">
        <v>133</v>
      </c>
      <c r="F55" s="1"/>
    </row>
    <row r="56" spans="1:6" s="2" customFormat="1" x14ac:dyDescent="0.25">
      <c r="A56" s="149" t="s">
        <v>192</v>
      </c>
      <c r="B56" s="101">
        <v>533.09</v>
      </c>
      <c r="C56" s="102" t="s">
        <v>193</v>
      </c>
      <c r="D56" s="102" t="s">
        <v>129</v>
      </c>
      <c r="E56" s="103" t="s">
        <v>138</v>
      </c>
      <c r="F56" s="1"/>
    </row>
    <row r="57" spans="1:6" s="2" customFormat="1" x14ac:dyDescent="0.25">
      <c r="A57" s="149" t="s">
        <v>194</v>
      </c>
      <c r="B57" s="101">
        <v>403.77</v>
      </c>
      <c r="C57" s="102" t="s">
        <v>193</v>
      </c>
      <c r="D57" s="102" t="s">
        <v>126</v>
      </c>
      <c r="E57" s="103" t="s">
        <v>138</v>
      </c>
      <c r="F57" s="1"/>
    </row>
    <row r="58" spans="1:6" s="2" customFormat="1" ht="25" x14ac:dyDescent="0.25">
      <c r="A58" s="149" t="s">
        <v>195</v>
      </c>
      <c r="B58" s="101">
        <v>478.5</v>
      </c>
      <c r="C58" s="102" t="s">
        <v>196</v>
      </c>
      <c r="D58" s="102" t="s">
        <v>126</v>
      </c>
      <c r="E58" s="103" t="s">
        <v>138</v>
      </c>
      <c r="F58" s="1"/>
    </row>
    <row r="59" spans="1:6" s="2" customFormat="1" x14ac:dyDescent="0.25">
      <c r="A59" s="149" t="s">
        <v>195</v>
      </c>
      <c r="B59" s="101">
        <v>133.09</v>
      </c>
      <c r="C59" s="102" t="s">
        <v>197</v>
      </c>
      <c r="D59" s="102" t="s">
        <v>129</v>
      </c>
      <c r="E59" s="103" t="s">
        <v>138</v>
      </c>
      <c r="F59" s="1"/>
    </row>
    <row r="60" spans="1:6" s="2" customFormat="1" x14ac:dyDescent="0.25">
      <c r="A60" s="149">
        <v>45802</v>
      </c>
      <c r="B60" s="101">
        <v>128.91999999999999</v>
      </c>
      <c r="C60" s="102" t="s">
        <v>198</v>
      </c>
      <c r="D60" s="102" t="s">
        <v>126</v>
      </c>
      <c r="E60" s="103" t="s">
        <v>199</v>
      </c>
      <c r="F60" s="1"/>
    </row>
    <row r="61" spans="1:6" s="2" customFormat="1" ht="25" x14ac:dyDescent="0.25">
      <c r="A61" s="149">
        <v>45712</v>
      </c>
      <c r="B61" s="101">
        <v>50.13</v>
      </c>
      <c r="C61" s="102" t="s">
        <v>200</v>
      </c>
      <c r="D61" s="102" t="s">
        <v>132</v>
      </c>
      <c r="E61" s="103" t="s">
        <v>138</v>
      </c>
      <c r="F61" s="1"/>
    </row>
    <row r="62" spans="1:6" s="2" customFormat="1" ht="25" x14ac:dyDescent="0.25">
      <c r="A62" s="149">
        <v>45721</v>
      </c>
      <c r="B62" s="101">
        <v>38.99</v>
      </c>
      <c r="C62" s="102" t="s">
        <v>201</v>
      </c>
      <c r="D62" s="102" t="s">
        <v>132</v>
      </c>
      <c r="E62" s="103" t="s">
        <v>138</v>
      </c>
      <c r="F62" s="1"/>
    </row>
    <row r="63" spans="1:6" s="2" customFormat="1" x14ac:dyDescent="0.25">
      <c r="A63" s="100"/>
      <c r="B63" s="101"/>
      <c r="C63" s="102"/>
      <c r="D63" s="102"/>
      <c r="E63" s="103"/>
      <c r="F63" s="1"/>
    </row>
    <row r="64" spans="1:6" s="2" customFormat="1" x14ac:dyDescent="0.25">
      <c r="A64" s="100"/>
      <c r="B64" s="101"/>
      <c r="C64" s="102"/>
      <c r="D64" s="102"/>
      <c r="E64" s="103"/>
      <c r="F64" s="1"/>
    </row>
    <row r="65" spans="1:6" s="2" customFormat="1" x14ac:dyDescent="0.25">
      <c r="A65" s="100"/>
      <c r="B65" s="101"/>
      <c r="C65" s="102"/>
      <c r="D65" s="102"/>
      <c r="E65" s="103"/>
      <c r="F65" s="1"/>
    </row>
    <row r="66" spans="1:6" s="2" customFormat="1" x14ac:dyDescent="0.25">
      <c r="A66" s="100"/>
      <c r="B66" s="101"/>
      <c r="C66" s="102"/>
      <c r="D66" s="102"/>
      <c r="E66" s="103"/>
      <c r="F66" s="1"/>
    </row>
    <row r="67" spans="1:6" s="2" customFormat="1" x14ac:dyDescent="0.25">
      <c r="A67" s="100"/>
      <c r="B67" s="101"/>
      <c r="C67" s="102"/>
      <c r="D67" s="102"/>
      <c r="E67" s="103"/>
      <c r="F67" s="1"/>
    </row>
    <row r="68" spans="1:6" s="2" customFormat="1" hidden="1" x14ac:dyDescent="0.25">
      <c r="A68" s="91"/>
      <c r="B68" s="92"/>
      <c r="C68" s="93"/>
      <c r="D68" s="93"/>
      <c r="E68" s="94"/>
      <c r="F68" s="1"/>
    </row>
    <row r="69" spans="1:6" ht="19.5" customHeight="1" x14ac:dyDescent="0.25">
      <c r="A69" s="55" t="s">
        <v>78</v>
      </c>
      <c r="B69" s="56">
        <f>SUM(B26:B68)</f>
        <v>5758.0899999999992</v>
      </c>
      <c r="C69" s="111" t="str">
        <f>IF(SUBTOTAL(3,B26:B68)=SUBTOTAL(103,B26:B68),'Summary and sign-off'!$A$48,'Summary and sign-off'!$A$49)</f>
        <v>Check - there are no hidden rows with data</v>
      </c>
      <c r="D69" s="126" t="str">
        <f>IF('Summary and sign-off'!F56='Summary and sign-off'!F54,'Summary and sign-off'!A51,'Summary and sign-off'!A50)</f>
        <v>Check - each entry provides sufficient information</v>
      </c>
      <c r="E69" s="126"/>
      <c r="F69" s="17"/>
    </row>
    <row r="70" spans="1:6" ht="10.5" customHeight="1" x14ac:dyDescent="0.3">
      <c r="A70" s="17"/>
      <c r="B70" s="19"/>
      <c r="C70" s="17"/>
      <c r="D70" s="17"/>
      <c r="E70" s="17"/>
      <c r="F70" s="17"/>
    </row>
    <row r="71" spans="1:6" ht="24.75" customHeight="1" x14ac:dyDescent="0.25">
      <c r="A71" s="128" t="s">
        <v>79</v>
      </c>
      <c r="B71" s="128"/>
      <c r="C71" s="128"/>
      <c r="D71" s="128"/>
      <c r="E71" s="128"/>
      <c r="F71" s="17"/>
    </row>
    <row r="72" spans="1:6" ht="27" customHeight="1" x14ac:dyDescent="0.25">
      <c r="A72" s="24" t="s">
        <v>70</v>
      </c>
      <c r="B72" s="24" t="s">
        <v>14</v>
      </c>
      <c r="C72" s="24" t="s">
        <v>80</v>
      </c>
      <c r="D72" s="24" t="s">
        <v>81</v>
      </c>
      <c r="E72" s="24" t="s">
        <v>74</v>
      </c>
      <c r="F72" s="28"/>
    </row>
    <row r="73" spans="1:6" s="2" customFormat="1" x14ac:dyDescent="0.25">
      <c r="A73" s="112" t="s">
        <v>167</v>
      </c>
      <c r="B73" s="118">
        <v>19.91</v>
      </c>
      <c r="C73" s="114" t="s">
        <v>179</v>
      </c>
      <c r="D73" s="114" t="s">
        <v>132</v>
      </c>
      <c r="E73" s="115" t="s">
        <v>133</v>
      </c>
      <c r="F73" s="1"/>
    </row>
    <row r="74" spans="1:6" s="2" customFormat="1" x14ac:dyDescent="0.25">
      <c r="A74" s="112" t="s">
        <v>168</v>
      </c>
      <c r="B74" s="118">
        <v>37.53</v>
      </c>
      <c r="C74" s="114" t="s">
        <v>180</v>
      </c>
      <c r="D74" s="114" t="s">
        <v>132</v>
      </c>
      <c r="E74" s="115" t="s">
        <v>133</v>
      </c>
      <c r="F74" s="1"/>
    </row>
    <row r="75" spans="1:6" s="2" customFormat="1" x14ac:dyDescent="0.25">
      <c r="A75" s="112" t="s">
        <v>168</v>
      </c>
      <c r="B75" s="118">
        <v>30.77</v>
      </c>
      <c r="C75" s="114" t="s">
        <v>181</v>
      </c>
      <c r="D75" s="114" t="s">
        <v>132</v>
      </c>
      <c r="E75" s="115" t="s">
        <v>133</v>
      </c>
      <c r="F75" s="1"/>
    </row>
    <row r="76" spans="1:6" s="2" customFormat="1" x14ac:dyDescent="0.25">
      <c r="A76" s="112" t="s">
        <v>169</v>
      </c>
      <c r="B76" s="118">
        <v>62.69</v>
      </c>
      <c r="C76" s="114" t="s">
        <v>182</v>
      </c>
      <c r="D76" s="114" t="s">
        <v>132</v>
      </c>
      <c r="E76" s="115" t="s">
        <v>133</v>
      </c>
      <c r="F76" s="1"/>
    </row>
    <row r="77" spans="1:6" s="2" customFormat="1" x14ac:dyDescent="0.25">
      <c r="A77" s="117">
        <v>45454</v>
      </c>
      <c r="B77" s="118">
        <v>29.93</v>
      </c>
      <c r="C77" s="114" t="s">
        <v>183</v>
      </c>
      <c r="D77" s="114" t="s">
        <v>132</v>
      </c>
      <c r="E77" s="115" t="s">
        <v>133</v>
      </c>
      <c r="F77" s="1"/>
    </row>
    <row r="78" spans="1:6" s="2" customFormat="1" x14ac:dyDescent="0.25">
      <c r="A78" s="117">
        <v>45423</v>
      </c>
      <c r="B78" s="118">
        <v>12.61</v>
      </c>
      <c r="C78" s="114" t="s">
        <v>170</v>
      </c>
      <c r="D78" s="114" t="s">
        <v>132</v>
      </c>
      <c r="E78" s="115" t="s">
        <v>133</v>
      </c>
      <c r="F78" s="1"/>
    </row>
    <row r="79" spans="1:6" s="2" customFormat="1" x14ac:dyDescent="0.25">
      <c r="A79" s="117">
        <v>45454</v>
      </c>
      <c r="B79" s="118">
        <v>13.83</v>
      </c>
      <c r="C79" s="114" t="s">
        <v>170</v>
      </c>
      <c r="D79" s="114" t="s">
        <v>132</v>
      </c>
      <c r="E79" s="115" t="s">
        <v>133</v>
      </c>
      <c r="F79" s="1"/>
    </row>
    <row r="80" spans="1:6" s="2" customFormat="1" x14ac:dyDescent="0.25">
      <c r="A80" s="117">
        <v>45454</v>
      </c>
      <c r="B80" s="118">
        <v>15.05</v>
      </c>
      <c r="C80" s="114" t="s">
        <v>170</v>
      </c>
      <c r="D80" s="114" t="s">
        <v>132</v>
      </c>
      <c r="E80" s="115" t="s">
        <v>133</v>
      </c>
      <c r="F80" s="1"/>
    </row>
    <row r="81" spans="1:6" s="2" customFormat="1" x14ac:dyDescent="0.25">
      <c r="A81" s="100"/>
      <c r="B81" s="101"/>
      <c r="C81" s="102"/>
      <c r="D81" s="102"/>
      <c r="E81" s="103"/>
      <c r="F81" s="1"/>
    </row>
    <row r="82" spans="1:6" s="2" customFormat="1" x14ac:dyDescent="0.25">
      <c r="A82" s="100"/>
      <c r="B82" s="101"/>
      <c r="C82" s="102"/>
      <c r="D82" s="102"/>
      <c r="E82" s="103"/>
      <c r="F82" s="1"/>
    </row>
    <row r="83" spans="1:6" s="2" customFormat="1" x14ac:dyDescent="0.25">
      <c r="A83" s="100"/>
      <c r="B83" s="101"/>
      <c r="C83" s="102"/>
      <c r="D83" s="102"/>
      <c r="E83" s="103"/>
      <c r="F83" s="1"/>
    </row>
    <row r="84" spans="1:6" s="2" customFormat="1" x14ac:dyDescent="0.25">
      <c r="A84" s="100"/>
      <c r="B84" s="101"/>
      <c r="C84" s="102"/>
      <c r="D84" s="102"/>
      <c r="E84" s="103"/>
      <c r="F84" s="1"/>
    </row>
    <row r="85" spans="1:6" s="2" customFormat="1" x14ac:dyDescent="0.25">
      <c r="A85" s="100"/>
      <c r="B85" s="101"/>
      <c r="C85" s="102"/>
      <c r="D85" s="102"/>
      <c r="E85" s="103"/>
      <c r="F85" s="1"/>
    </row>
    <row r="86" spans="1:6" s="2" customFormat="1" hidden="1" x14ac:dyDescent="0.25">
      <c r="A86" s="78"/>
      <c r="B86" s="79"/>
      <c r="C86" s="80"/>
      <c r="D86" s="80"/>
      <c r="E86" s="81"/>
      <c r="F86" s="1"/>
    </row>
    <row r="87" spans="1:6" ht="19.5" customHeight="1" x14ac:dyDescent="0.25">
      <c r="A87" s="55" t="s">
        <v>82</v>
      </c>
      <c r="B87" s="56">
        <f>SUM(B73:B86)</f>
        <v>222.32000000000002</v>
      </c>
      <c r="C87" s="111" t="str">
        <f>IF(SUBTOTAL(3,B73:B86)=SUBTOTAL(103,B73:B86),'Summary and sign-off'!$A$48,'Summary and sign-off'!$A$49)</f>
        <v>Check - there are no hidden rows with data</v>
      </c>
      <c r="D87" s="126" t="str">
        <f>IF('Summary and sign-off'!F57='Summary and sign-off'!F54,'Summary and sign-off'!A51,'Summary and sign-off'!A50)</f>
        <v>Check - each entry provides sufficient information</v>
      </c>
      <c r="E87" s="126"/>
      <c r="F87" s="17"/>
    </row>
    <row r="88" spans="1:6" ht="10.5" customHeight="1" x14ac:dyDescent="0.3">
      <c r="A88" s="17"/>
      <c r="B88" s="43"/>
      <c r="C88" s="19"/>
      <c r="D88" s="17"/>
      <c r="E88" s="17"/>
      <c r="F88" s="17"/>
    </row>
    <row r="89" spans="1:6" ht="34.5" customHeight="1" x14ac:dyDescent="0.25">
      <c r="A89" s="31" t="s">
        <v>83</v>
      </c>
      <c r="B89" s="44">
        <f>B22+B69+B87</f>
        <v>20341.02</v>
      </c>
      <c r="C89" s="32"/>
      <c r="D89" s="32"/>
      <c r="E89" s="32"/>
      <c r="F89" s="17"/>
    </row>
    <row r="90" spans="1:6" ht="13" x14ac:dyDescent="0.3">
      <c r="A90" s="17"/>
      <c r="B90" s="19"/>
      <c r="C90" s="17"/>
      <c r="D90" s="17"/>
      <c r="E90" s="17"/>
      <c r="F90" s="17"/>
    </row>
    <row r="91" spans="1:6" ht="13" x14ac:dyDescent="0.3">
      <c r="A91" s="18" t="s">
        <v>25</v>
      </c>
      <c r="B91" s="19"/>
      <c r="C91" s="17"/>
      <c r="D91" s="17"/>
      <c r="E91" s="17"/>
      <c r="F91" s="17"/>
    </row>
    <row r="92" spans="1:6" ht="12.65" customHeight="1" x14ac:dyDescent="0.25">
      <c r="A92" s="20" t="s">
        <v>84</v>
      </c>
      <c r="F92" s="17"/>
    </row>
    <row r="93" spans="1:6" ht="13" customHeight="1" x14ac:dyDescent="0.25">
      <c r="A93" s="20" t="s">
        <v>85</v>
      </c>
      <c r="B93" s="17"/>
      <c r="D93" s="17"/>
      <c r="F93" s="17"/>
    </row>
    <row r="94" spans="1:6" x14ac:dyDescent="0.25">
      <c r="A94" s="20" t="s">
        <v>86</v>
      </c>
      <c r="F94" s="17"/>
    </row>
    <row r="95" spans="1:6" ht="13" x14ac:dyDescent="0.3">
      <c r="A95" s="20" t="s">
        <v>31</v>
      </c>
      <c r="B95" s="19"/>
      <c r="C95" s="17"/>
      <c r="D95" s="17"/>
      <c r="E95" s="17"/>
      <c r="F95" s="17"/>
    </row>
    <row r="96" spans="1:6" ht="13" customHeight="1" x14ac:dyDescent="0.25">
      <c r="A96" s="20" t="s">
        <v>87</v>
      </c>
      <c r="B96" s="17"/>
      <c r="D96" s="17"/>
      <c r="F96" s="17"/>
    </row>
    <row r="97" spans="1:6" x14ac:dyDescent="0.25">
      <c r="A97" s="20" t="s">
        <v>88</v>
      </c>
      <c r="F97" s="17"/>
    </row>
    <row r="98" spans="1:6" x14ac:dyDescent="0.25">
      <c r="A98" s="20" t="s">
        <v>89</v>
      </c>
      <c r="B98" s="20"/>
      <c r="C98" s="20"/>
      <c r="D98" s="20"/>
      <c r="F98" s="17"/>
    </row>
    <row r="99" spans="1:6" x14ac:dyDescent="0.25">
      <c r="A99" s="26"/>
      <c r="B99" s="17"/>
      <c r="C99" s="17"/>
      <c r="D99" s="17"/>
      <c r="E99" s="17"/>
      <c r="F99" s="17"/>
    </row>
    <row r="100" spans="1:6" hidden="1" x14ac:dyDescent="0.25">
      <c r="A100" s="26"/>
      <c r="B100" s="17"/>
      <c r="C100" s="17"/>
      <c r="D100" s="17"/>
      <c r="E100" s="17"/>
      <c r="F100" s="17"/>
    </row>
    <row r="102" spans="1:6" x14ac:dyDescent="0.25"/>
    <row r="103" spans="1:6" x14ac:dyDescent="0.25"/>
    <row r="104" spans="1:6" x14ac:dyDescent="0.25"/>
    <row r="105" spans="1:6" ht="12.75" hidden="1" customHeight="1" x14ac:dyDescent="0.25"/>
    <row r="106" spans="1:6" x14ac:dyDescent="0.25"/>
    <row r="107" spans="1:6" x14ac:dyDescent="0.25"/>
    <row r="108" spans="1:6" hidden="1" x14ac:dyDescent="0.25">
      <c r="A108" s="26"/>
      <c r="B108" s="17"/>
      <c r="C108" s="17"/>
      <c r="D108" s="17"/>
      <c r="E108" s="17"/>
      <c r="F108" s="17"/>
    </row>
    <row r="109" spans="1:6" hidden="1" x14ac:dyDescent="0.25">
      <c r="A109" s="26"/>
      <c r="B109" s="17"/>
      <c r="C109" s="17"/>
      <c r="D109" s="17"/>
      <c r="E109" s="17"/>
      <c r="F109" s="17"/>
    </row>
    <row r="110" spans="1:6" hidden="1" x14ac:dyDescent="0.25">
      <c r="A110" s="26"/>
      <c r="B110" s="17"/>
      <c r="C110" s="17"/>
      <c r="D110" s="17"/>
      <c r="E110" s="17"/>
      <c r="F110" s="17"/>
    </row>
    <row r="111" spans="1:6" hidden="1" x14ac:dyDescent="0.25">
      <c r="A111" s="26"/>
      <c r="B111" s="17"/>
      <c r="C111" s="17"/>
      <c r="D111" s="17"/>
      <c r="E111" s="17"/>
      <c r="F111" s="17"/>
    </row>
    <row r="112" spans="1:6" hidden="1" x14ac:dyDescent="0.25">
      <c r="A112" s="26"/>
      <c r="B112" s="17"/>
      <c r="C112" s="17"/>
      <c r="D112" s="17"/>
      <c r="E112" s="17"/>
      <c r="F112" s="17"/>
    </row>
    <row r="113" x14ac:dyDescent="0.25"/>
    <row r="114" x14ac:dyDescent="0.25"/>
    <row r="115" x14ac:dyDescent="0.25"/>
    <row r="116" x14ac:dyDescent="0.25"/>
    <row r="118" x14ac:dyDescent="0.25"/>
    <row r="119" x14ac:dyDescent="0.25"/>
    <row r="120" x14ac:dyDescent="0.25"/>
    <row r="121" x14ac:dyDescent="0.25"/>
    <row r="122" x14ac:dyDescent="0.25"/>
  </sheetData>
  <sheetProtection sheet="1" formatCells="0" formatRows="0" insertColumns="0" insertRows="0" deleteRows="0"/>
  <mergeCells count="19">
    <mergeCell ref="E26:E27"/>
    <mergeCell ref="B7:E7"/>
    <mergeCell ref="B5:E5"/>
    <mergeCell ref="D87:E87"/>
    <mergeCell ref="A1:E1"/>
    <mergeCell ref="A24:E24"/>
    <mergeCell ref="A71:E71"/>
    <mergeCell ref="B2:E2"/>
    <mergeCell ref="B3:E3"/>
    <mergeCell ref="B4:E4"/>
    <mergeCell ref="A8:E8"/>
    <mergeCell ref="A9:E9"/>
    <mergeCell ref="B6:E6"/>
    <mergeCell ref="D22:E22"/>
    <mergeCell ref="D69:E69"/>
    <mergeCell ref="A10:E10"/>
    <mergeCell ref="A26:A27"/>
    <mergeCell ref="B26:B27"/>
    <mergeCell ref="D26:D2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1 A67:A68 A8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2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6:A20 A81:A85 A49:A6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B16:B21 B81:B86 B49:B68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17" sqref="C1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27" t="s">
        <v>61</v>
      </c>
      <c r="B1" s="127"/>
      <c r="C1" s="127"/>
      <c r="D1" s="127"/>
      <c r="E1" s="127"/>
    </row>
    <row r="2" spans="1:6" ht="21" customHeight="1" x14ac:dyDescent="0.25">
      <c r="A2" s="3" t="s">
        <v>62</v>
      </c>
      <c r="B2" s="129" t="str">
        <f>'Summary and sign-off'!B2:F2</f>
        <v>Cancer Control Agency - Te Aho o Te Kahu</v>
      </c>
      <c r="C2" s="129"/>
      <c r="D2" s="129"/>
      <c r="E2" s="129"/>
    </row>
    <row r="3" spans="1:6" ht="31" x14ac:dyDescent="0.25">
      <c r="A3" s="3" t="s">
        <v>63</v>
      </c>
      <c r="B3" s="129" t="str">
        <f>'Summary and sign-off'!B3:F3</f>
        <v>Rami Rahal</v>
      </c>
      <c r="C3" s="129"/>
      <c r="D3" s="129"/>
      <c r="E3" s="129"/>
    </row>
    <row r="4" spans="1:6" ht="21" customHeight="1" x14ac:dyDescent="0.25">
      <c r="A4" s="3" t="s">
        <v>64</v>
      </c>
      <c r="B4" s="129">
        <f>'Summary and sign-off'!B4:F4</f>
        <v>45474</v>
      </c>
      <c r="C4" s="129"/>
      <c r="D4" s="129"/>
      <c r="E4" s="129"/>
    </row>
    <row r="5" spans="1:6" ht="21" customHeight="1" x14ac:dyDescent="0.25">
      <c r="A5" s="3" t="s">
        <v>65</v>
      </c>
      <c r="B5" s="129">
        <f>'Summary and sign-off'!B5:F5</f>
        <v>45838</v>
      </c>
      <c r="C5" s="129"/>
      <c r="D5" s="129"/>
      <c r="E5" s="129"/>
    </row>
    <row r="6" spans="1:6" ht="21" customHeight="1" x14ac:dyDescent="0.25">
      <c r="A6" s="3" t="s">
        <v>66</v>
      </c>
      <c r="B6" s="121" t="s">
        <v>32</v>
      </c>
      <c r="C6" s="121"/>
      <c r="D6" s="121"/>
      <c r="E6" s="121"/>
    </row>
    <row r="7" spans="1:6" ht="21" customHeight="1" x14ac:dyDescent="0.25">
      <c r="A7" s="3" t="s">
        <v>7</v>
      </c>
      <c r="B7" s="121" t="s">
        <v>35</v>
      </c>
      <c r="C7" s="121"/>
      <c r="D7" s="121"/>
      <c r="E7" s="121"/>
    </row>
    <row r="8" spans="1:6" ht="35.25" customHeight="1" x14ac:dyDescent="0.35">
      <c r="A8" s="145" t="s">
        <v>90</v>
      </c>
      <c r="B8" s="145"/>
      <c r="C8" s="146"/>
      <c r="D8" s="146"/>
      <c r="E8" s="146"/>
      <c r="F8" s="27"/>
    </row>
    <row r="9" spans="1:6" ht="35.25" customHeight="1" x14ac:dyDescent="0.35">
      <c r="A9" s="143" t="s">
        <v>91</v>
      </c>
      <c r="B9" s="144"/>
      <c r="C9" s="144"/>
      <c r="D9" s="144"/>
      <c r="E9" s="144"/>
      <c r="F9" s="27"/>
    </row>
    <row r="10" spans="1:6" ht="27" customHeight="1" x14ac:dyDescent="0.25">
      <c r="A10" s="24" t="s">
        <v>92</v>
      </c>
      <c r="B10" s="24" t="s">
        <v>14</v>
      </c>
      <c r="C10" s="24" t="s">
        <v>93</v>
      </c>
      <c r="D10" s="24" t="s">
        <v>94</v>
      </c>
      <c r="E10" s="24" t="s">
        <v>74</v>
      </c>
      <c r="F10" s="20"/>
    </row>
    <row r="11" spans="1:6" s="2" customFormat="1" x14ac:dyDescent="0.25">
      <c r="A11" s="150">
        <v>45714</v>
      </c>
      <c r="B11" s="101">
        <v>40.799999999999997</v>
      </c>
      <c r="C11" s="151" t="s">
        <v>202</v>
      </c>
      <c r="D11" s="105" t="s">
        <v>203</v>
      </c>
      <c r="E11" s="106" t="s">
        <v>133</v>
      </c>
    </row>
    <row r="12" spans="1:6" s="2" customFormat="1" x14ac:dyDescent="0.25">
      <c r="A12" s="100"/>
      <c r="B12" s="101"/>
      <c r="C12" s="105"/>
      <c r="D12" s="105"/>
      <c r="E12" s="106"/>
    </row>
    <row r="13" spans="1:6" s="2" customFormat="1" x14ac:dyDescent="0.25">
      <c r="A13" s="100"/>
      <c r="B13" s="101"/>
      <c r="C13" s="105"/>
      <c r="D13" s="105"/>
      <c r="E13" s="106"/>
    </row>
    <row r="14" spans="1:6" s="2" customFormat="1" x14ac:dyDescent="0.25">
      <c r="A14" s="100"/>
      <c r="B14" s="101"/>
      <c r="C14" s="105"/>
      <c r="D14" s="105"/>
      <c r="E14" s="106"/>
    </row>
    <row r="15" spans="1:6" s="2" customFormat="1" x14ac:dyDescent="0.25">
      <c r="A15" s="100"/>
      <c r="B15" s="101"/>
      <c r="C15" s="105"/>
      <c r="D15" s="105"/>
      <c r="E15" s="106"/>
    </row>
    <row r="16" spans="1:6" s="2" customFormat="1" x14ac:dyDescent="0.25">
      <c r="A16" s="100"/>
      <c r="B16" s="101"/>
      <c r="C16" s="105"/>
      <c r="D16" s="105"/>
      <c r="E16" s="106"/>
    </row>
    <row r="17" spans="1:6" s="2" customFormat="1" x14ac:dyDescent="0.25">
      <c r="A17" s="100"/>
      <c r="B17" s="101"/>
      <c r="C17" s="105"/>
      <c r="D17" s="105"/>
      <c r="E17" s="106"/>
    </row>
    <row r="18" spans="1:6" s="2" customFormat="1" x14ac:dyDescent="0.25">
      <c r="A18" s="100"/>
      <c r="B18" s="101"/>
      <c r="C18" s="105"/>
      <c r="D18" s="105"/>
      <c r="E18" s="106"/>
    </row>
    <row r="19" spans="1:6" s="2" customFormat="1" x14ac:dyDescent="0.25">
      <c r="A19" s="100"/>
      <c r="B19" s="101"/>
      <c r="C19" s="105"/>
      <c r="D19" s="105"/>
      <c r="E19" s="106"/>
    </row>
    <row r="20" spans="1:6" s="2" customFormat="1" x14ac:dyDescent="0.25">
      <c r="A20" s="100"/>
      <c r="B20" s="101"/>
      <c r="C20" s="105"/>
      <c r="D20" s="105"/>
      <c r="E20" s="106"/>
    </row>
    <row r="21" spans="1:6" s="2" customFormat="1" x14ac:dyDescent="0.25">
      <c r="A21" s="100"/>
      <c r="B21" s="101"/>
      <c r="C21" s="105"/>
      <c r="D21" s="105"/>
      <c r="E21" s="106"/>
    </row>
    <row r="22" spans="1:6" s="2" customFormat="1" x14ac:dyDescent="0.25">
      <c r="A22" s="104"/>
      <c r="B22" s="101"/>
      <c r="C22" s="105"/>
      <c r="D22" s="105"/>
      <c r="E22" s="106"/>
    </row>
    <row r="23" spans="1:6" s="2" customFormat="1" x14ac:dyDescent="0.25">
      <c r="A23" s="104"/>
      <c r="B23" s="101"/>
      <c r="C23" s="105"/>
      <c r="D23" s="105"/>
      <c r="E23" s="106"/>
    </row>
    <row r="24" spans="1:6" s="2" customFormat="1" ht="11.25" hidden="1" customHeight="1" x14ac:dyDescent="0.25">
      <c r="A24" s="82"/>
      <c r="B24" s="79"/>
      <c r="C24" s="83"/>
      <c r="D24" s="83"/>
      <c r="E24" s="84"/>
    </row>
    <row r="25" spans="1:6" ht="34.5" customHeight="1" x14ac:dyDescent="0.25">
      <c r="A25" s="39" t="s">
        <v>95</v>
      </c>
      <c r="B25" s="48">
        <f>SUM(B11:B24)</f>
        <v>40.799999999999997</v>
      </c>
      <c r="C25" s="54" t="str">
        <f>IF(SUBTOTAL(3,B11:B24)=SUBTOTAL(103,B11:B24),'Summary and sign-off'!$A$48,'Summary and sign-off'!$A$49)</f>
        <v>Check - there are no hidden rows with data</v>
      </c>
      <c r="D25" s="126" t="str">
        <f>IF('Summary and sign-off'!F58='Summary and sign-off'!F54,'Summary and sign-off'!A51,'Summary and sign-off'!A50)</f>
        <v>Check - each entry provides sufficient information</v>
      </c>
      <c r="E25" s="126"/>
      <c r="F25" s="2"/>
    </row>
    <row r="26" spans="1:6" ht="13" x14ac:dyDescent="0.3">
      <c r="A26" s="18"/>
      <c r="B26" s="17"/>
      <c r="C26" s="17"/>
      <c r="D26" s="17"/>
      <c r="E26" s="17"/>
    </row>
    <row r="27" spans="1:6" ht="13" x14ac:dyDescent="0.3">
      <c r="A27" s="18" t="s">
        <v>25</v>
      </c>
      <c r="B27" s="19"/>
      <c r="C27" s="17"/>
      <c r="D27" s="17"/>
      <c r="E27" s="17"/>
    </row>
    <row r="28" spans="1:6" ht="12.75" customHeight="1" x14ac:dyDescent="0.25">
      <c r="A28" s="20" t="s">
        <v>96</v>
      </c>
      <c r="B28" s="20"/>
      <c r="C28" s="20"/>
      <c r="D28" s="20"/>
      <c r="E28" s="20"/>
    </row>
    <row r="29" spans="1:6" x14ac:dyDescent="0.25">
      <c r="A29" s="20" t="s">
        <v>97</v>
      </c>
      <c r="B29" s="20"/>
      <c r="C29" s="28"/>
      <c r="D29" s="28"/>
      <c r="E29" s="28"/>
    </row>
    <row r="30" spans="1:6" ht="13" x14ac:dyDescent="0.3">
      <c r="A30" s="20" t="s">
        <v>31</v>
      </c>
      <c r="B30" s="19"/>
      <c r="C30" s="17"/>
      <c r="D30" s="17"/>
      <c r="E30" s="17"/>
      <c r="F30" s="17"/>
    </row>
    <row r="31" spans="1:6" x14ac:dyDescent="0.25">
      <c r="A31" s="20" t="s">
        <v>98</v>
      </c>
      <c r="B31" s="20"/>
      <c r="C31" s="28"/>
      <c r="D31" s="28"/>
      <c r="E31" s="28"/>
    </row>
    <row r="32" spans="1:6" ht="12.75" customHeight="1" x14ac:dyDescent="0.25">
      <c r="A32" s="20" t="s">
        <v>99</v>
      </c>
      <c r="B32" s="20"/>
      <c r="C32" s="22"/>
      <c r="D32" s="22"/>
      <c r="E32" s="22"/>
    </row>
    <row r="33" spans="1:5" x14ac:dyDescent="0.2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21" sqref="C21"/>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27" t="s">
        <v>61</v>
      </c>
      <c r="B1" s="127"/>
      <c r="C1" s="127"/>
      <c r="D1" s="127"/>
      <c r="E1" s="127"/>
    </row>
    <row r="2" spans="1:6" ht="21" customHeight="1" x14ac:dyDescent="0.25">
      <c r="A2" s="3" t="s">
        <v>62</v>
      </c>
      <c r="B2" s="129" t="str">
        <f>'Summary and sign-off'!B2:F2</f>
        <v>Cancer Control Agency - Te Aho o Te Kahu</v>
      </c>
      <c r="C2" s="129"/>
      <c r="D2" s="129"/>
      <c r="E2" s="129"/>
    </row>
    <row r="3" spans="1:6" ht="31" x14ac:dyDescent="0.25">
      <c r="A3" s="3" t="s">
        <v>100</v>
      </c>
      <c r="B3" s="129" t="str">
        <f>'Summary and sign-off'!B3:F3</f>
        <v>Rami Rahal</v>
      </c>
      <c r="C3" s="129"/>
      <c r="D3" s="129"/>
      <c r="E3" s="129"/>
    </row>
    <row r="4" spans="1:6" ht="21" customHeight="1" x14ac:dyDescent="0.25">
      <c r="A4" s="3" t="s">
        <v>64</v>
      </c>
      <c r="B4" s="129">
        <f>'Summary and sign-off'!B4:F4</f>
        <v>45474</v>
      </c>
      <c r="C4" s="129"/>
      <c r="D4" s="129"/>
      <c r="E4" s="129"/>
    </row>
    <row r="5" spans="1:6" ht="21" customHeight="1" x14ac:dyDescent="0.25">
      <c r="A5" s="3" t="s">
        <v>65</v>
      </c>
      <c r="B5" s="129">
        <f>'Summary and sign-off'!B5:F5</f>
        <v>45838</v>
      </c>
      <c r="C5" s="129"/>
      <c r="D5" s="129"/>
      <c r="E5" s="129"/>
    </row>
    <row r="6" spans="1:6" ht="21" customHeight="1" x14ac:dyDescent="0.25">
      <c r="A6" s="3" t="s">
        <v>66</v>
      </c>
      <c r="B6" s="121" t="s">
        <v>32</v>
      </c>
      <c r="C6" s="121"/>
      <c r="D6" s="121"/>
      <c r="E6" s="121"/>
      <c r="F6" s="23"/>
    </row>
    <row r="7" spans="1:6" ht="21" customHeight="1" x14ac:dyDescent="0.25">
      <c r="A7" s="3" t="s">
        <v>7</v>
      </c>
      <c r="B7" s="121" t="s">
        <v>35</v>
      </c>
      <c r="C7" s="121"/>
      <c r="D7" s="121"/>
      <c r="E7" s="121"/>
      <c r="F7" s="23"/>
    </row>
    <row r="8" spans="1:6" ht="35.25" customHeight="1" x14ac:dyDescent="0.25">
      <c r="A8" s="131" t="s">
        <v>101</v>
      </c>
      <c r="B8" s="131"/>
      <c r="C8" s="146"/>
      <c r="D8" s="146"/>
      <c r="E8" s="146"/>
    </row>
    <row r="9" spans="1:6" ht="35.25" customHeight="1" x14ac:dyDescent="0.25">
      <c r="A9" s="147" t="s">
        <v>102</v>
      </c>
      <c r="B9" s="148"/>
      <c r="C9" s="148"/>
      <c r="D9" s="148"/>
      <c r="E9" s="148"/>
    </row>
    <row r="10" spans="1:6" ht="27" customHeight="1" x14ac:dyDescent="0.25">
      <c r="A10" s="24" t="s">
        <v>70</v>
      </c>
      <c r="B10" s="24" t="s">
        <v>14</v>
      </c>
      <c r="C10" s="24" t="s">
        <v>103</v>
      </c>
      <c r="D10" s="24" t="s">
        <v>104</v>
      </c>
      <c r="E10" s="24" t="s">
        <v>74</v>
      </c>
      <c r="F10" s="20"/>
    </row>
    <row r="11" spans="1:6" s="2" customFormat="1" hidden="1" x14ac:dyDescent="0.25">
      <c r="A11" s="82"/>
      <c r="B11" s="79"/>
      <c r="C11" s="83"/>
      <c r="D11" s="83"/>
      <c r="E11" s="84"/>
    </row>
    <row r="12" spans="1:6" s="2" customFormat="1" x14ac:dyDescent="0.25">
      <c r="A12" s="100">
        <v>45300</v>
      </c>
      <c r="B12" s="101">
        <v>1293.6500000000001</v>
      </c>
      <c r="C12" s="105" t="s">
        <v>172</v>
      </c>
      <c r="D12" s="105" t="s">
        <v>173</v>
      </c>
      <c r="E12" s="106"/>
    </row>
    <row r="13" spans="1:6" s="2" customFormat="1" x14ac:dyDescent="0.25">
      <c r="A13" s="100">
        <v>45301</v>
      </c>
      <c r="B13" s="101">
        <v>400</v>
      </c>
      <c r="C13" s="105" t="s">
        <v>174</v>
      </c>
      <c r="D13" s="105" t="s">
        <v>173</v>
      </c>
      <c r="E13" s="106"/>
    </row>
    <row r="14" spans="1:6" s="2" customFormat="1" ht="25" x14ac:dyDescent="0.25">
      <c r="A14" s="100" t="s">
        <v>175</v>
      </c>
      <c r="B14" s="101">
        <v>178.44</v>
      </c>
      <c r="C14" s="105" t="s">
        <v>176</v>
      </c>
      <c r="D14" s="105" t="s">
        <v>173</v>
      </c>
      <c r="E14" s="106"/>
    </row>
    <row r="15" spans="1:6" s="2" customFormat="1" x14ac:dyDescent="0.25">
      <c r="A15" s="100" t="s">
        <v>137</v>
      </c>
      <c r="B15" s="101">
        <v>1283.17</v>
      </c>
      <c r="C15" s="105" t="s">
        <v>177</v>
      </c>
      <c r="D15" s="105" t="s">
        <v>178</v>
      </c>
      <c r="E15" s="106"/>
    </row>
    <row r="16" spans="1:6" s="2" customFormat="1" x14ac:dyDescent="0.25">
      <c r="A16" s="100">
        <v>45803</v>
      </c>
      <c r="B16" s="101">
        <v>1385.1</v>
      </c>
      <c r="C16" s="105" t="s">
        <v>204</v>
      </c>
      <c r="D16" s="105" t="s">
        <v>205</v>
      </c>
      <c r="E16" s="106" t="s">
        <v>138</v>
      </c>
    </row>
    <row r="17" spans="1:6" s="2" customFormat="1" x14ac:dyDescent="0.25">
      <c r="A17" s="100">
        <v>45796</v>
      </c>
      <c r="B17" s="101">
        <v>159.19999999999999</v>
      </c>
      <c r="C17" s="105" t="s">
        <v>206</v>
      </c>
      <c r="D17" s="105" t="s">
        <v>205</v>
      </c>
      <c r="E17" s="106" t="s">
        <v>138</v>
      </c>
    </row>
    <row r="18" spans="1:6" s="2" customFormat="1" ht="37.5" x14ac:dyDescent="0.25">
      <c r="A18" s="100">
        <v>45687</v>
      </c>
      <c r="B18" s="101">
        <v>-200</v>
      </c>
      <c r="C18" s="105" t="s">
        <v>207</v>
      </c>
      <c r="D18" s="105" t="s">
        <v>205</v>
      </c>
      <c r="E18" s="106" t="s">
        <v>138</v>
      </c>
    </row>
    <row r="19" spans="1:6" s="2" customFormat="1" x14ac:dyDescent="0.25">
      <c r="A19" s="100"/>
      <c r="B19" s="101"/>
      <c r="C19" s="105"/>
      <c r="D19" s="105"/>
      <c r="E19" s="106"/>
    </row>
    <row r="20" spans="1:6" s="2" customFormat="1" x14ac:dyDescent="0.25">
      <c r="A20" s="100"/>
      <c r="B20" s="101"/>
      <c r="C20" s="105"/>
      <c r="D20" s="105"/>
      <c r="E20" s="106"/>
    </row>
    <row r="21" spans="1:6" s="2" customFormat="1" x14ac:dyDescent="0.25">
      <c r="A21" s="100"/>
      <c r="B21" s="101"/>
      <c r="C21" s="105"/>
      <c r="D21" s="105"/>
      <c r="E21" s="106"/>
    </row>
    <row r="22" spans="1:6" s="2" customFormat="1" x14ac:dyDescent="0.25">
      <c r="A22" s="104"/>
      <c r="B22" s="101"/>
      <c r="C22" s="105"/>
      <c r="D22" s="105"/>
      <c r="E22" s="106"/>
    </row>
    <row r="23" spans="1:6" s="2" customFormat="1" x14ac:dyDescent="0.25">
      <c r="A23" s="104"/>
      <c r="B23" s="101"/>
      <c r="C23" s="105"/>
      <c r="D23" s="105"/>
      <c r="E23" s="106"/>
    </row>
    <row r="24" spans="1:6" s="2" customFormat="1" hidden="1" x14ac:dyDescent="0.25">
      <c r="A24" s="82"/>
      <c r="B24" s="79"/>
      <c r="C24" s="83"/>
      <c r="D24" s="83"/>
      <c r="E24" s="84"/>
    </row>
    <row r="25" spans="1:6" ht="34.5" customHeight="1" x14ac:dyDescent="0.25">
      <c r="A25" s="39" t="s">
        <v>105</v>
      </c>
      <c r="B25" s="48">
        <f>SUM(B11:B24)</f>
        <v>4499.5600000000004</v>
      </c>
      <c r="C25" s="54" t="str">
        <f>IF(SUBTOTAL(3,B11:B24)=SUBTOTAL(103,B11:B24),'Summary and sign-off'!$A$48,'Summary and sign-off'!$A$49)</f>
        <v>Check - there are no hidden rows with data</v>
      </c>
      <c r="D25" s="126" t="str">
        <f>IF('Summary and sign-off'!F59='Summary and sign-off'!F54,'Summary and sign-off'!A51,'Summary and sign-off'!A50)</f>
        <v>Check - each entry provides sufficient information</v>
      </c>
      <c r="E25" s="126"/>
    </row>
    <row r="26" spans="1:6" ht="14.15" customHeight="1" x14ac:dyDescent="0.25">
      <c r="B26" s="17"/>
      <c r="C26" s="17"/>
      <c r="D26" s="17"/>
      <c r="E26" s="17"/>
    </row>
    <row r="27" spans="1:6" ht="13" x14ac:dyDescent="0.3">
      <c r="A27" s="18" t="s">
        <v>106</v>
      </c>
      <c r="B27" s="17"/>
      <c r="C27" s="17"/>
      <c r="D27" s="17"/>
      <c r="E27" s="17"/>
    </row>
    <row r="28" spans="1:6" ht="12.65" customHeight="1" x14ac:dyDescent="0.25">
      <c r="A28" s="20" t="s">
        <v>84</v>
      </c>
      <c r="B28" s="17"/>
      <c r="C28" s="17"/>
      <c r="D28" s="17"/>
      <c r="E28" s="17"/>
    </row>
    <row r="29" spans="1:6" ht="13" x14ac:dyDescent="0.3">
      <c r="A29" s="20" t="s">
        <v>31</v>
      </c>
      <c r="B29" s="19"/>
      <c r="C29" s="17"/>
      <c r="D29" s="17"/>
      <c r="E29" s="17"/>
      <c r="F29" s="17"/>
    </row>
    <row r="30" spans="1:6" x14ac:dyDescent="0.25">
      <c r="A30" s="20" t="s">
        <v>98</v>
      </c>
      <c r="C30" s="17"/>
      <c r="D30" s="17"/>
      <c r="E30" s="17"/>
      <c r="F30" s="17"/>
    </row>
    <row r="31" spans="1:6" ht="12.75" customHeight="1" x14ac:dyDescent="0.25">
      <c r="A31" s="20" t="s">
        <v>99</v>
      </c>
      <c r="B31" s="25"/>
      <c r="C31" s="22"/>
      <c r="D31" s="22"/>
      <c r="E31" s="22"/>
      <c r="F31" s="22"/>
    </row>
    <row r="32" spans="1:6" x14ac:dyDescent="0.25">
      <c r="B32" s="26"/>
      <c r="C32" s="17"/>
      <c r="D32" s="17"/>
      <c r="E32" s="17"/>
    </row>
    <row r="33" spans="1:5" hidden="1" x14ac:dyDescent="0.25">
      <c r="A33" s="17"/>
      <c r="B33" s="17"/>
      <c r="C33" s="17"/>
      <c r="D33" s="17"/>
    </row>
    <row r="34" spans="1:5" ht="12.75" hidden="1" customHeight="1" x14ac:dyDescent="0.25"/>
    <row r="35" spans="1:5" hidden="1" x14ac:dyDescent="0.25">
      <c r="A35" s="17"/>
      <c r="B35" s="17"/>
      <c r="C35" s="17"/>
      <c r="D35" s="17"/>
      <c r="E35" s="17"/>
    </row>
    <row r="36" spans="1:5" hidden="1" x14ac:dyDescent="0.25">
      <c r="A36" s="17"/>
      <c r="B36" s="17"/>
      <c r="C36" s="17"/>
      <c r="D36" s="17"/>
      <c r="E36" s="17"/>
    </row>
    <row r="37" spans="1:5" hidden="1" x14ac:dyDescent="0.25">
      <c r="A37" s="17"/>
      <c r="B37" s="17"/>
      <c r="C37" s="17"/>
      <c r="D37" s="17"/>
      <c r="E37" s="17"/>
    </row>
    <row r="38" spans="1:5" hidden="1" x14ac:dyDescent="0.25">
      <c r="A38" s="17"/>
      <c r="B38" s="17"/>
      <c r="C38" s="17"/>
      <c r="D38" s="17"/>
      <c r="E38" s="17"/>
    </row>
    <row r="39" spans="1:5" hidden="1" x14ac:dyDescent="0.25">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17" sqref="B17"/>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27" t="s">
        <v>107</v>
      </c>
      <c r="B1" s="127"/>
      <c r="C1" s="127"/>
      <c r="D1" s="127"/>
      <c r="E1" s="127"/>
      <c r="F1" s="127"/>
    </row>
    <row r="2" spans="1:6" ht="21" customHeight="1" x14ac:dyDescent="0.25">
      <c r="A2" s="3" t="s">
        <v>62</v>
      </c>
      <c r="B2" s="129" t="str">
        <f>'Summary and sign-off'!B2:F2</f>
        <v>Cancer Control Agency - Te Aho o Te Kahu</v>
      </c>
      <c r="C2" s="129"/>
      <c r="D2" s="129"/>
      <c r="E2" s="129"/>
      <c r="F2" s="129"/>
    </row>
    <row r="3" spans="1:6" ht="31" x14ac:dyDescent="0.25">
      <c r="A3" s="3" t="s">
        <v>63</v>
      </c>
      <c r="B3" s="129" t="str">
        <f>'Summary and sign-off'!B3:F3</f>
        <v>Rami Rahal</v>
      </c>
      <c r="C3" s="129"/>
      <c r="D3" s="129"/>
      <c r="E3" s="129"/>
      <c r="F3" s="129"/>
    </row>
    <row r="4" spans="1:6" ht="21" customHeight="1" x14ac:dyDescent="0.25">
      <c r="A4" s="3" t="s">
        <v>64</v>
      </c>
      <c r="B4" s="129">
        <f>'Summary and sign-off'!B4:F4</f>
        <v>45474</v>
      </c>
      <c r="C4" s="129"/>
      <c r="D4" s="129"/>
      <c r="E4" s="129"/>
      <c r="F4" s="129"/>
    </row>
    <row r="5" spans="1:6" ht="21" customHeight="1" x14ac:dyDescent="0.25">
      <c r="A5" s="3" t="s">
        <v>65</v>
      </c>
      <c r="B5" s="129">
        <f>'Summary and sign-off'!B5:F5</f>
        <v>45838</v>
      </c>
      <c r="C5" s="129"/>
      <c r="D5" s="129"/>
      <c r="E5" s="129"/>
      <c r="F5" s="129"/>
    </row>
    <row r="6" spans="1:6" ht="21" customHeight="1" x14ac:dyDescent="0.25">
      <c r="A6" s="3" t="s">
        <v>108</v>
      </c>
      <c r="B6" s="121"/>
      <c r="C6" s="121"/>
      <c r="D6" s="121"/>
      <c r="E6" s="121"/>
      <c r="F6" s="121"/>
    </row>
    <row r="7" spans="1:6" ht="21" customHeight="1" x14ac:dyDescent="0.25">
      <c r="A7" s="3" t="s">
        <v>7</v>
      </c>
      <c r="B7" s="121" t="s">
        <v>35</v>
      </c>
      <c r="C7" s="121"/>
      <c r="D7" s="121"/>
      <c r="E7" s="121"/>
      <c r="F7" s="121"/>
    </row>
    <row r="8" spans="1:6" ht="36" customHeight="1" x14ac:dyDescent="0.25">
      <c r="A8" s="131" t="s">
        <v>109</v>
      </c>
      <c r="B8" s="131"/>
      <c r="C8" s="131"/>
      <c r="D8" s="131"/>
      <c r="E8" s="131"/>
      <c r="F8" s="131"/>
    </row>
    <row r="9" spans="1:6" ht="36" customHeight="1" x14ac:dyDescent="0.25">
      <c r="A9" s="147" t="s">
        <v>110</v>
      </c>
      <c r="B9" s="148"/>
      <c r="C9" s="148"/>
      <c r="D9" s="148"/>
      <c r="E9" s="148"/>
      <c r="F9" s="148"/>
    </row>
    <row r="10" spans="1:6" ht="39" customHeight="1" x14ac:dyDescent="0.25">
      <c r="A10" s="24" t="s">
        <v>70</v>
      </c>
      <c r="B10" s="95" t="s">
        <v>111</v>
      </c>
      <c r="C10" s="95" t="s">
        <v>112</v>
      </c>
      <c r="D10" s="95" t="s">
        <v>113</v>
      </c>
      <c r="E10" s="95" t="s">
        <v>114</v>
      </c>
      <c r="F10" s="95" t="s">
        <v>115</v>
      </c>
    </row>
    <row r="11" spans="1:6" s="2" customFormat="1" x14ac:dyDescent="0.25">
      <c r="A11" s="100"/>
      <c r="B11" s="105"/>
      <c r="C11" s="108"/>
      <c r="D11" s="105"/>
      <c r="E11" s="109"/>
      <c r="F11" s="106"/>
    </row>
    <row r="12" spans="1:6" s="2" customFormat="1" x14ac:dyDescent="0.25">
      <c r="A12" s="100"/>
      <c r="B12" s="107"/>
      <c r="C12" s="108"/>
      <c r="D12" s="107"/>
      <c r="E12" s="109"/>
      <c r="F12" s="110"/>
    </row>
    <row r="13" spans="1:6" s="2" customFormat="1" x14ac:dyDescent="0.25">
      <c r="A13" s="100"/>
      <c r="B13" s="107"/>
      <c r="C13" s="108"/>
      <c r="D13" s="107"/>
      <c r="E13" s="109"/>
      <c r="F13" s="110"/>
    </row>
    <row r="14" spans="1:6" s="2" customFormat="1" x14ac:dyDescent="0.25">
      <c r="A14" s="100"/>
      <c r="B14" s="107"/>
      <c r="C14" s="108"/>
      <c r="D14" s="107"/>
      <c r="E14" s="109"/>
      <c r="F14" s="110"/>
    </row>
    <row r="15" spans="1:6" s="2" customFormat="1" x14ac:dyDescent="0.25">
      <c r="A15" s="100"/>
      <c r="B15" s="107"/>
      <c r="C15" s="108"/>
      <c r="D15" s="107"/>
      <c r="E15" s="109"/>
      <c r="F15" s="110"/>
    </row>
    <row r="16" spans="1:6" s="2" customFormat="1" x14ac:dyDescent="0.25">
      <c r="A16" s="100"/>
      <c r="B16" s="107"/>
      <c r="C16" s="108"/>
      <c r="D16" s="107"/>
      <c r="E16" s="109"/>
      <c r="F16" s="110"/>
    </row>
    <row r="17" spans="1:7" s="2" customFormat="1" x14ac:dyDescent="0.25">
      <c r="A17" s="100"/>
      <c r="B17" s="107"/>
      <c r="C17" s="108"/>
      <c r="D17" s="107"/>
      <c r="E17" s="109"/>
      <c r="F17" s="110"/>
    </row>
    <row r="18" spans="1:7" s="2" customFormat="1" x14ac:dyDescent="0.25">
      <c r="A18" s="100"/>
      <c r="B18" s="107"/>
      <c r="C18" s="108"/>
      <c r="D18" s="107"/>
      <c r="E18" s="109"/>
      <c r="F18" s="110"/>
    </row>
    <row r="19" spans="1:7" s="2" customFormat="1" x14ac:dyDescent="0.25">
      <c r="A19" s="100"/>
      <c r="B19" s="107"/>
      <c r="C19" s="108"/>
      <c r="D19" s="107"/>
      <c r="E19" s="109"/>
      <c r="F19" s="110"/>
    </row>
    <row r="20" spans="1:7" s="2" customFormat="1" x14ac:dyDescent="0.25">
      <c r="A20" s="100"/>
      <c r="B20" s="107"/>
      <c r="C20" s="108"/>
      <c r="D20" s="107"/>
      <c r="E20" s="109"/>
      <c r="F20" s="110"/>
    </row>
    <row r="21" spans="1:7" s="2" customFormat="1" x14ac:dyDescent="0.25">
      <c r="A21" s="100"/>
      <c r="B21" s="107"/>
      <c r="C21" s="108"/>
      <c r="D21" s="107"/>
      <c r="E21" s="109"/>
      <c r="F21" s="110"/>
    </row>
    <row r="22" spans="1:7" s="2" customFormat="1" x14ac:dyDescent="0.25">
      <c r="A22" s="100"/>
      <c r="B22" s="107"/>
      <c r="C22" s="108"/>
      <c r="D22" s="107"/>
      <c r="E22" s="109"/>
      <c r="F22" s="110"/>
    </row>
    <row r="23" spans="1:7" s="2" customFormat="1" x14ac:dyDescent="0.25">
      <c r="A23" s="100"/>
      <c r="B23" s="107"/>
      <c r="C23" s="108"/>
      <c r="D23" s="107"/>
      <c r="E23" s="109"/>
      <c r="F23" s="110"/>
    </row>
    <row r="24" spans="1:7" s="2" customFormat="1" hidden="1" x14ac:dyDescent="0.25">
      <c r="A24" s="78"/>
      <c r="B24" s="83"/>
      <c r="C24" s="85"/>
      <c r="D24" s="83"/>
      <c r="E24" s="86"/>
      <c r="F24" s="84"/>
    </row>
    <row r="25" spans="1:7" ht="34.5" customHeight="1" x14ac:dyDescent="0.25">
      <c r="A25" s="96" t="s">
        <v>116</v>
      </c>
      <c r="B25" s="97" t="s">
        <v>117</v>
      </c>
      <c r="C25" s="98">
        <f>C26+C27</f>
        <v>0</v>
      </c>
      <c r="D25" s="99" t="str">
        <f>IF(SUBTOTAL(3,C11:C24)=SUBTOTAL(103,C11:C24),'Summary and sign-off'!$A$48,'Summary and sign-off'!$A$49)</f>
        <v>Check - there are no hidden rows with data</v>
      </c>
      <c r="E25" s="126" t="str">
        <f>IF('Summary and sign-off'!F60='Summary and sign-off'!F54,'Summary and sign-off'!A52,'Summary and sign-off'!A50)</f>
        <v>Check - each entry provides sufficient information</v>
      </c>
      <c r="F25" s="126"/>
      <c r="G25" s="2"/>
    </row>
    <row r="26" spans="1:7" ht="25.5" customHeight="1" x14ac:dyDescent="0.35">
      <c r="A26" s="40"/>
      <c r="B26" s="41" t="s">
        <v>48</v>
      </c>
      <c r="C26" s="42">
        <f>COUNTIF(C11:C24,'Summary and sign-off'!A45)</f>
        <v>0</v>
      </c>
      <c r="D26" s="14"/>
      <c r="E26" s="15"/>
      <c r="F26" s="16"/>
    </row>
    <row r="27" spans="1:7" ht="25.5" customHeight="1" x14ac:dyDescent="0.35">
      <c r="A27" s="40"/>
      <c r="B27" s="41" t="s">
        <v>49</v>
      </c>
      <c r="C27" s="42">
        <f>COUNTIF(C11:C24,'Summary and sign-off'!A46)</f>
        <v>0</v>
      </c>
      <c r="D27" s="14"/>
      <c r="E27" s="15"/>
      <c r="F27" s="16"/>
    </row>
    <row r="28" spans="1:7" ht="13" x14ac:dyDescent="0.3">
      <c r="A28" s="17"/>
      <c r="B28" s="18"/>
      <c r="C28" s="17"/>
      <c r="D28" s="19"/>
      <c r="E28" s="19"/>
      <c r="F28" s="17"/>
    </row>
    <row r="29" spans="1:7" ht="13" x14ac:dyDescent="0.3">
      <c r="A29" s="18" t="s">
        <v>106</v>
      </c>
      <c r="B29" s="18"/>
      <c r="C29" s="18"/>
      <c r="D29" s="18"/>
      <c r="E29" s="18"/>
      <c r="F29" s="18"/>
    </row>
    <row r="30" spans="1:7" ht="12.65" customHeight="1" x14ac:dyDescent="0.25">
      <c r="A30" s="20" t="s">
        <v>84</v>
      </c>
      <c r="B30" s="17"/>
      <c r="C30" s="17"/>
      <c r="D30" s="17"/>
      <c r="E30" s="17"/>
    </row>
    <row r="31" spans="1:7" ht="13" x14ac:dyDescent="0.3">
      <c r="A31" s="20" t="s">
        <v>31</v>
      </c>
      <c r="B31" s="19"/>
      <c r="C31" s="17"/>
      <c r="D31" s="17"/>
      <c r="E31" s="17"/>
      <c r="F31" s="17"/>
    </row>
    <row r="32" spans="1:7" ht="13" x14ac:dyDescent="0.3">
      <c r="A32" s="20" t="s">
        <v>118</v>
      </c>
      <c r="B32" s="21"/>
      <c r="C32" s="21"/>
      <c r="D32" s="21"/>
      <c r="E32" s="21"/>
      <c r="F32" s="21"/>
    </row>
    <row r="33" spans="1:6" ht="12.75" customHeight="1" x14ac:dyDescent="0.25">
      <c r="A33" s="20" t="s">
        <v>119</v>
      </c>
      <c r="B33" s="17"/>
      <c r="C33" s="17"/>
      <c r="D33" s="17"/>
      <c r="E33" s="17"/>
      <c r="F33" s="17"/>
    </row>
    <row r="34" spans="1:6" ht="13" customHeight="1" x14ac:dyDescent="0.25">
      <c r="A34" s="20" t="s">
        <v>120</v>
      </c>
      <c r="B34" s="17"/>
      <c r="C34" s="17"/>
      <c r="D34" s="17"/>
      <c r="E34" s="17"/>
      <c r="F34" s="17"/>
    </row>
    <row r="35" spans="1:6" x14ac:dyDescent="0.25">
      <c r="A35" s="20" t="s">
        <v>121</v>
      </c>
      <c r="C35" s="17"/>
      <c r="D35" s="17"/>
      <c r="E35" s="17"/>
      <c r="F35" s="17"/>
    </row>
    <row r="36" spans="1:6" ht="12.75" customHeight="1" x14ac:dyDescent="0.25">
      <c r="A36" s="20" t="s">
        <v>99</v>
      </c>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t="13" hidden="1" x14ac:dyDescent="0.3">
      <c r="A41" s="18"/>
      <c r="B41" s="18"/>
      <c r="C41" s="18"/>
      <c r="D41" s="18"/>
      <c r="E41" s="18"/>
      <c r="F41" s="18"/>
    </row>
    <row r="42" spans="1:6" ht="13" hidden="1" x14ac:dyDescent="0.3">
      <c r="A42" s="18"/>
      <c r="B42" s="18"/>
      <c r="C42" s="18"/>
      <c r="D42" s="18"/>
      <c r="E42" s="18"/>
      <c r="F42" s="18"/>
    </row>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TKMNZ-871057456-822943</_dlc_DocId>
    <_dlc_DocIdUrl xmlns="12165527-d881-4234-97f9-ee139a3f0c31">
      <Url>https://sscnz.sharepoint.com/sites/sscdms/66262/_layouts/15/DocIdRedir.aspx?ID=TKMNZ-871057456-822943</Url>
      <Description>TKMNZ-871057456-822943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3.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Shirlee Wilton</cp:lastModifiedBy>
  <cp:revision/>
  <dcterms:created xsi:type="dcterms:W3CDTF">2010-10-17T20:59:02Z</dcterms:created>
  <dcterms:modified xsi:type="dcterms:W3CDTF">2025-11-10T20:48:02Z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ies>
</file>